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Q\"/>
    </mc:Choice>
  </mc:AlternateContent>
  <bookViews>
    <workbookView xWindow="240" yWindow="90" windowWidth="10515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I15" i="2" l="1"/>
  <c r="I14" i="2"/>
  <c r="I51" i="3"/>
  <c r="I45" i="3"/>
  <c r="J45" i="3"/>
  <c r="I38" i="3"/>
  <c r="I28" i="3"/>
  <c r="I18" i="3"/>
  <c r="I41" i="2"/>
  <c r="I38" i="2"/>
  <c r="I33" i="2"/>
  <c r="I27" i="2"/>
  <c r="I28" i="2" s="1"/>
  <c r="I7" i="2"/>
  <c r="I53" i="1"/>
  <c r="I47" i="1"/>
  <c r="I52" i="1" s="1"/>
  <c r="I36" i="1"/>
  <c r="I39" i="1" s="1"/>
  <c r="I22" i="1"/>
  <c r="I16" i="1"/>
  <c r="I14" i="1"/>
  <c r="I8" i="1"/>
  <c r="I29" i="3" l="1"/>
  <c r="I46" i="3" s="1"/>
  <c r="I49" i="3" s="1"/>
  <c r="I34" i="2"/>
  <c r="I39" i="2" s="1"/>
  <c r="I40" i="2" s="1"/>
  <c r="I49" i="1"/>
  <c r="I50" i="1" s="1"/>
  <c r="I26" i="1"/>
  <c r="H50" i="3"/>
  <c r="H51" i="3"/>
  <c r="H45" i="3"/>
  <c r="H46" i="3" s="1"/>
  <c r="H49" i="3" s="1"/>
  <c r="H38" i="3"/>
  <c r="H28" i="3"/>
  <c r="H29" i="3" s="1"/>
  <c r="H18" i="3"/>
  <c r="H41" i="2"/>
  <c r="H38" i="2"/>
  <c r="H33" i="2"/>
  <c r="H27" i="2"/>
  <c r="H14" i="2"/>
  <c r="H7" i="2"/>
  <c r="H50" i="1"/>
  <c r="H53" i="1"/>
  <c r="H47" i="1"/>
  <c r="H49" i="1" s="1"/>
  <c r="H36" i="1"/>
  <c r="H39" i="1" s="1"/>
  <c r="H22" i="1"/>
  <c r="H16" i="1"/>
  <c r="H14" i="1"/>
  <c r="H8" i="1"/>
  <c r="I50" i="3" l="1"/>
  <c r="H15" i="2"/>
  <c r="H28" i="2" s="1"/>
  <c r="H34" i="2" s="1"/>
  <c r="H39" i="2" s="1"/>
  <c r="H40" i="2" s="1"/>
  <c r="H52" i="1"/>
  <c r="H26" i="1"/>
  <c r="G33" i="2"/>
  <c r="G50" i="1"/>
  <c r="G36" i="1"/>
  <c r="G39" i="1"/>
  <c r="G47" i="1"/>
  <c r="G52" i="1" s="1"/>
  <c r="G26" i="1"/>
  <c r="G51" i="3"/>
  <c r="G45" i="3"/>
  <c r="G38" i="3"/>
  <c r="G28" i="3"/>
  <c r="G18" i="3"/>
  <c r="G41" i="2"/>
  <c r="G38" i="2"/>
  <c r="G27" i="2"/>
  <c r="G14" i="2"/>
  <c r="G7" i="2"/>
  <c r="G53" i="1"/>
  <c r="G22" i="1"/>
  <c r="G16" i="1"/>
  <c r="G14" i="1"/>
  <c r="G8" i="1"/>
  <c r="G29" i="3" l="1"/>
  <c r="G46" i="3" s="1"/>
  <c r="G49" i="3" s="1"/>
  <c r="G15" i="2"/>
  <c r="G28" i="2" s="1"/>
  <c r="G34" i="2" s="1"/>
  <c r="G49" i="1"/>
  <c r="C51" i="3"/>
  <c r="D51" i="3"/>
  <c r="E51" i="3"/>
  <c r="F51" i="3"/>
  <c r="B51" i="3"/>
  <c r="C41" i="2"/>
  <c r="D41" i="2"/>
  <c r="E41" i="2"/>
  <c r="F41" i="2"/>
  <c r="B41" i="2"/>
  <c r="C53" i="1"/>
  <c r="D53" i="1"/>
  <c r="E53" i="1"/>
  <c r="F53" i="1"/>
  <c r="B53" i="1"/>
  <c r="G50" i="3" l="1"/>
  <c r="G39" i="2"/>
  <c r="G40" i="2" s="1"/>
  <c r="B36" i="1"/>
  <c r="B39" i="1" s="1"/>
  <c r="F8" i="1"/>
  <c r="E14" i="1"/>
  <c r="E18" i="3" l="1"/>
  <c r="C47" i="1" l="1"/>
  <c r="C52" i="1" s="1"/>
  <c r="C36" i="1"/>
  <c r="D36" i="1"/>
  <c r="E36" i="1"/>
  <c r="E39" i="1" s="1"/>
  <c r="F36" i="1"/>
  <c r="B8" i="1"/>
  <c r="C8" i="1"/>
  <c r="D8" i="1"/>
  <c r="E8" i="1"/>
  <c r="B7" i="2" l="1"/>
  <c r="C7" i="2"/>
  <c r="D7" i="2"/>
  <c r="D6" i="4" s="1"/>
  <c r="E7" i="2"/>
  <c r="E6" i="4" s="1"/>
  <c r="F7" i="2"/>
  <c r="B6" i="4" l="1"/>
  <c r="C6" i="4"/>
  <c r="F6" i="4"/>
  <c r="F45" i="3" l="1"/>
  <c r="E45" i="3"/>
  <c r="D45" i="3"/>
  <c r="C45" i="3"/>
  <c r="B45" i="3"/>
  <c r="F38" i="3"/>
  <c r="E38" i="3"/>
  <c r="D38" i="3"/>
  <c r="C38" i="3"/>
  <c r="B38" i="3"/>
  <c r="F28" i="3"/>
  <c r="E28" i="3"/>
  <c r="D28" i="3"/>
  <c r="C28" i="3"/>
  <c r="B28" i="3"/>
  <c r="F18" i="3"/>
  <c r="D18" i="3"/>
  <c r="C18" i="3"/>
  <c r="B18" i="3"/>
  <c r="F38" i="2"/>
  <c r="E38" i="2"/>
  <c r="D38" i="2"/>
  <c r="C38" i="2"/>
  <c r="B38" i="2"/>
  <c r="F33" i="2"/>
  <c r="E33" i="2"/>
  <c r="D33" i="2"/>
  <c r="C33" i="2"/>
  <c r="B33" i="2"/>
  <c r="F27" i="2"/>
  <c r="E27" i="2"/>
  <c r="D27" i="2"/>
  <c r="C27" i="2"/>
  <c r="B27" i="2"/>
  <c r="F14" i="2"/>
  <c r="F15" i="2" s="1"/>
  <c r="E14" i="2"/>
  <c r="E15" i="2" s="1"/>
  <c r="D14" i="2"/>
  <c r="C14" i="2"/>
  <c r="C15" i="2" s="1"/>
  <c r="B14" i="2"/>
  <c r="B15" i="2" l="1"/>
  <c r="B28" i="2" s="1"/>
  <c r="F28" i="2"/>
  <c r="F7" i="4" s="1"/>
  <c r="B29" i="3"/>
  <c r="E29" i="3"/>
  <c r="F29" i="3"/>
  <c r="E28" i="2"/>
  <c r="E34" i="2" s="1"/>
  <c r="E39" i="2" s="1"/>
  <c r="C29" i="3"/>
  <c r="D29" i="3"/>
  <c r="D15" i="2"/>
  <c r="D28" i="2" s="1"/>
  <c r="C28" i="2"/>
  <c r="F46" i="3" l="1"/>
  <c r="F49" i="3" s="1"/>
  <c r="F50" i="3"/>
  <c r="C46" i="3"/>
  <c r="C49" i="3" s="1"/>
  <c r="C50" i="3"/>
  <c r="D46" i="3"/>
  <c r="D49" i="3" s="1"/>
  <c r="D50" i="3"/>
  <c r="E46" i="3"/>
  <c r="E49" i="3" s="1"/>
  <c r="E50" i="3"/>
  <c r="B46" i="3"/>
  <c r="B49" i="3" s="1"/>
  <c r="B50" i="3"/>
  <c r="E8" i="4"/>
  <c r="E40" i="2"/>
  <c r="B34" i="2"/>
  <c r="B39" i="2" s="1"/>
  <c r="B7" i="4"/>
  <c r="E7" i="4"/>
  <c r="F34" i="2"/>
  <c r="F39" i="2" s="1"/>
  <c r="C34" i="2"/>
  <c r="C39" i="2" s="1"/>
  <c r="C7" i="4"/>
  <c r="D34" i="2"/>
  <c r="D39" i="2" s="1"/>
  <c r="D7" i="4"/>
  <c r="B8" i="4" l="1"/>
  <c r="B40" i="2"/>
  <c r="C8" i="4"/>
  <c r="C40" i="2"/>
  <c r="F8" i="4"/>
  <c r="F40" i="2"/>
  <c r="D8" i="4"/>
  <c r="D40" i="2"/>
  <c r="D22" i="1"/>
  <c r="B47" i="1"/>
  <c r="C49" i="1"/>
  <c r="C10" i="4" s="1"/>
  <c r="D47" i="1"/>
  <c r="E47" i="1"/>
  <c r="C39" i="1"/>
  <c r="D39" i="1"/>
  <c r="B22" i="1"/>
  <c r="C22" i="1"/>
  <c r="E22" i="1"/>
  <c r="B16" i="1"/>
  <c r="C16" i="1"/>
  <c r="D16" i="1"/>
  <c r="E16" i="1"/>
  <c r="B14" i="1"/>
  <c r="C14" i="1"/>
  <c r="D14" i="1"/>
  <c r="B49" i="1" l="1"/>
  <c r="B52" i="1"/>
  <c r="D49" i="1"/>
  <c r="D10" i="4" s="1"/>
  <c r="D52" i="1"/>
  <c r="E49" i="1"/>
  <c r="E10" i="4" s="1"/>
  <c r="E52" i="1"/>
  <c r="B10" i="4"/>
  <c r="B50" i="1"/>
  <c r="C50" i="1"/>
  <c r="E26" i="1"/>
  <c r="D26" i="1"/>
  <c r="B26" i="1"/>
  <c r="C26" i="1"/>
  <c r="E50" i="1"/>
  <c r="F14" i="1"/>
  <c r="F47" i="1"/>
  <c r="F39" i="1"/>
  <c r="F22" i="1"/>
  <c r="F16" i="1"/>
  <c r="D50" i="1" l="1"/>
  <c r="F49" i="1"/>
  <c r="F10" i="4" s="1"/>
  <c r="F52" i="1"/>
  <c r="F26" i="1"/>
  <c r="D9" i="4"/>
  <c r="E9" i="4"/>
  <c r="C9" i="4"/>
  <c r="B9" i="4"/>
  <c r="F50" i="1" l="1"/>
  <c r="F9" i="4"/>
</calcChain>
</file>

<file path=xl/sharedStrings.xml><?xml version="1.0" encoding="utf-8"?>
<sst xmlns="http://schemas.openxmlformats.org/spreadsheetml/2006/main" count="157" uniqueCount="126">
  <si>
    <t>Balance with Bnagladesh bank &amp; its agents banks</t>
  </si>
  <si>
    <t xml:space="preserve">In bangldesh </t>
  </si>
  <si>
    <t>Outside bangldesh</t>
  </si>
  <si>
    <t>Othrs</t>
  </si>
  <si>
    <t>General Investmnets etc</t>
  </si>
  <si>
    <t>Bills purcahsed and discounted</t>
  </si>
  <si>
    <t>Mudaraba savings deposits</t>
  </si>
  <si>
    <t>Mudaraba term deposits</t>
  </si>
  <si>
    <t>Other mudaraba deposits</t>
  </si>
  <si>
    <t>Al-wadeeah current acccounts &amp; other accounts etc</t>
  </si>
  <si>
    <t>Bills payable</t>
  </si>
  <si>
    <t>Deferred tax liabiliites</t>
  </si>
  <si>
    <t>AIBL Subordinate Bond</t>
  </si>
  <si>
    <t>Paid up capital</t>
  </si>
  <si>
    <t>Statutory Reserve</t>
  </si>
  <si>
    <t>Revaluation Reserve</t>
  </si>
  <si>
    <t>Retained Earning</t>
  </si>
  <si>
    <t>Investment Income</t>
  </si>
  <si>
    <t>Profit paid on deposits &amp; borrowing</t>
  </si>
  <si>
    <t>Income from investment in shares /securities</t>
  </si>
  <si>
    <t>Commission,exchange and brokerage</t>
  </si>
  <si>
    <t>other operating income</t>
  </si>
  <si>
    <t>Salaries &amp; allowances &amp; contribution to PF</t>
  </si>
  <si>
    <t>Directors fees &amp; expenses</t>
  </si>
  <si>
    <t>Shariah supervisory committee's fees &amp; expenses</t>
  </si>
  <si>
    <t>rent ,taxes,insurance and lighting etc</t>
  </si>
  <si>
    <t>Postage ,tleegram,telephone and samp etc</t>
  </si>
  <si>
    <t>Legal charges</t>
  </si>
  <si>
    <t>Auditors fee</t>
  </si>
  <si>
    <t>Salary allowances  to the Managing director</t>
  </si>
  <si>
    <t>Depreciation and repairs to the banks properties</t>
  </si>
  <si>
    <t>Stationery ,printing &amp; advertising etc</t>
  </si>
  <si>
    <t>Other expenses</t>
  </si>
  <si>
    <t>Provsion against investments &amp; contingent liabiliites</t>
  </si>
  <si>
    <t>Provison for dimintion in value of investment</t>
  </si>
  <si>
    <t>Other Provsion</t>
  </si>
  <si>
    <t>Current tax</t>
  </si>
  <si>
    <t>Deferred tax</t>
  </si>
  <si>
    <t>Investment income receipts in cash</t>
  </si>
  <si>
    <t>Profit paid on deposits and borrowing</t>
  </si>
  <si>
    <t>Dividend received</t>
  </si>
  <si>
    <t>Fees &amp; commission received in cash</t>
  </si>
  <si>
    <t>Recoveries from written off investments</t>
  </si>
  <si>
    <t>Cash payments to employees</t>
  </si>
  <si>
    <t xml:space="preserve">Cash payments to suppliers </t>
  </si>
  <si>
    <t>Received from other operating activities</t>
  </si>
  <si>
    <t>Paid for the other operaitng activiites</t>
  </si>
  <si>
    <t>Advanced income tax paid</t>
  </si>
  <si>
    <t>Increase /decrease of trading securities</t>
  </si>
  <si>
    <t>Increase /decrease of placements to other banks</t>
  </si>
  <si>
    <t xml:space="preserve">Increase /decrease of investment and advances to customers </t>
  </si>
  <si>
    <t>increase/decrease of other assests</t>
  </si>
  <si>
    <t>Increase /decrease of placement from other banks financial instituitons</t>
  </si>
  <si>
    <t xml:space="preserve">Increase /decrease of deposits from customers </t>
  </si>
  <si>
    <t>Increase/decrease of other liabiliites account of custoimers</t>
  </si>
  <si>
    <t>Increase /decrease of trading liabiliites</t>
  </si>
  <si>
    <t>Proceeds from sale of securiiites</t>
  </si>
  <si>
    <t>Proceeds from sale of securities</t>
  </si>
  <si>
    <t>Payments for purchase of securiites</t>
  </si>
  <si>
    <t xml:space="preserve">Purchase of property ,plant and equipmnet </t>
  </si>
  <si>
    <t>Sale proceeds of fixed assests</t>
  </si>
  <si>
    <t>Purchase slae of subsidiary</t>
  </si>
  <si>
    <t>Increase in exchange equalization accounts</t>
  </si>
  <si>
    <t>issue of AIBL subordinate bond</t>
  </si>
  <si>
    <t>Dividend paid</t>
  </si>
  <si>
    <t>Cash in hand(including foreign currency)</t>
  </si>
  <si>
    <t>Governmnet</t>
  </si>
  <si>
    <t>Increase in share capital</t>
  </si>
  <si>
    <t>Ratio</t>
  </si>
  <si>
    <t>Operating Margin</t>
  </si>
  <si>
    <t>Net Margin</t>
  </si>
  <si>
    <t>Capital to Risk Weighted Assets Ratio</t>
  </si>
  <si>
    <t>Quarter 3</t>
  </si>
  <si>
    <t>Quarter 2</t>
  </si>
  <si>
    <t>Quarter 1</t>
  </si>
  <si>
    <t xml:space="preserve"> </t>
  </si>
  <si>
    <t>As at Quarter end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</si>
  <si>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</si>
  <si>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</si>
  <si>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</si>
  <si>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</si>
  <si>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</si>
  <si>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Property and Assets</t>
  </si>
  <si>
    <t>Cash</t>
  </si>
  <si>
    <t>Balance with Other Banks and Financial Institutions</t>
  </si>
  <si>
    <t>Placement with Banks &amp; Other Financial Institutions</t>
  </si>
  <si>
    <t>Investments in shares &amp; Securities</t>
  </si>
  <si>
    <t>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</si>
  <si>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</si>
  <si>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</si>
  <si>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</si>
  <si>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</si>
  <si>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</si>
  <si>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Placement from Banks &amp; Other Financial Institutions</t>
  </si>
  <si>
    <t>Other Liabilities</t>
  </si>
  <si>
    <t>Shareholders’ Equity</t>
  </si>
  <si>
    <t>Deposits and Other Accounts</t>
  </si>
  <si>
    <t>Non-controlling interest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</si>
  <si>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</si>
  <si>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</si>
  <si>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</si>
  <si>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</si>
  <si>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</si>
  <si>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</si>
  <si>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</si>
  <si>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</si>
  <si>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</si>
  <si>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</si>
  <si>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</si>
  <si>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</si>
  <si>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</si>
  <si>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</si>
  <si>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</si>
  <si>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</si>
  <si>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Financing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</si>
  <si>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</si>
  <si>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</si>
  <si>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</si>
  <si>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</si>
  <si>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</si>
  <si>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</si>
  <si>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Al-Arafah Islami Bank Limited</t>
  </si>
  <si>
    <t>Balance Sheet</t>
  </si>
  <si>
    <t>Income Statement</t>
  </si>
  <si>
    <t>Cash Flows Statement</t>
  </si>
  <si>
    <t>Quarter1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</si>
</sst>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164" fontId="0" fillId="0" borderId="0" xfId="1" applyNumberFormat="1" applyFont="1"/>
    <xf numFmtId="164" fontId="1" fillId="0" borderId="0" xfId="1" applyNumberFormat="1" applyFont="1"/>
    <xf numFmtId="0" fontId="3" fillId="0" borderId="0" xfId="0" applyFont="1"/>
    <xf numFmtId="164" fontId="2" fillId="0" borderId="0" xfId="1" applyNumberFormat="1" applyFont="1"/>
    <xf numFmtId="0" fontId="4" fillId="0" borderId="0" xfId="0" applyFont="1"/>
    <xf numFmtId="0" fontId="1" fillId="0" borderId="0" xfId="0" applyFont="1" applyAlignment="1"/>
    <xf numFmtId="164" fontId="0" fillId="0" borderId="0" xfId="1" applyNumberFormat="1" applyFont="1" applyAlignment="1"/>
    <xf numFmtId="0" fontId="0" fillId="0" borderId="0" xfId="0" applyAlignment="1"/>
    <xf numFmtId="164" fontId="1" fillId="0" borderId="0" xfId="1" applyNumberFormat="1" applyFont="1" applyAlignment="1"/>
    <xf numFmtId="164" fontId="2" fillId="0" borderId="0" xfId="1" applyNumberFormat="1" applyFont="1" applyAlignment="1"/>
    <xf numFmtId="164" fontId="0" fillId="0" borderId="0" xfId="1" applyNumberFormat="1" applyFont="1" applyAlignment="1">
      <alignment wrapText="1"/>
    </xf>
    <xf numFmtId="164" fontId="2" fillId="0" borderId="0" xfId="1" applyNumberFormat="1" applyFont="1" applyAlignment="1">
      <alignment wrapText="1"/>
    </xf>
    <xf numFmtId="164" fontId="1" fillId="0" borderId="0" xfId="1" applyNumberFormat="1" applyFont="1" applyAlignment="1">
      <alignment wrapText="1"/>
    </xf>
    <xf numFmtId="1" fontId="5" fillId="0" borderId="0" xfId="1" applyNumberFormat="1" applyFont="1" applyAlignment="1">
      <alignment horizontal="center"/>
    </xf>
    <xf numFmtId="10" fontId="0" fillId="0" borderId="0" xfId="2" applyNumberFormat="1" applyFont="1"/>
    <xf numFmtId="3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right"/>
    </xf>
    <xf numFmtId="15" fontId="5" fillId="0" borderId="0" xfId="0" applyNumberFormat="1" applyFont="1" applyAlignment="1">
      <alignment horizontal="right"/>
    </xf>
    <xf numFmtId="0" fontId="1" fillId="0" borderId="0" xfId="0" applyFont="1" applyFill="1"/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1" fillId="0" borderId="1" xfId="0" applyFont="1" applyBorder="1"/>
    <xf numFmtId="43" fontId="0" fillId="0" borderId="0" xfId="1" applyNumberFormat="1" applyFont="1"/>
    <xf numFmtId="2" fontId="0" fillId="0" borderId="0" xfId="0" applyNumberFormat="1"/>
    <xf numFmtId="0" fontId="7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0" xfId="0" applyFont="1" applyAlignment="1">
      <alignment horizontal="right"/>
    </xf>
    <xf numFmtId="15" fontId="1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pane xSplit="1" ySplit="5" topLeftCell="H48" activePane="bottomRight" state="frozen"/>
      <selection pane="topRight" activeCell="B1" sqref="B1"/>
      <selection pane="bottomLeft" activeCell="A5" sqref="A5"/>
      <selection pane="bottomRight" activeCell="I48" sqref="I48"/>
    </sheetView>
  </sheetViews>
  <sheetFormatPr defaultRowHeight="15" x14ac:dyDescent="0.25"/>
  <cols>
    <col min="1" max="1" width="44" customWidth="1"/>
    <col min="2" max="2" width="16.5703125" style="5" customWidth="1"/>
    <col min="3" max="4" width="16.28515625" style="5" bestFit="1" customWidth="1"/>
    <col min="5" max="5" width="18" style="5" bestFit="1" customWidth="1"/>
    <col min="6" max="6" width="18" bestFit="1" customWidth="1"/>
    <col min="7" max="7" width="15.85546875" customWidth="1"/>
    <col min="8" max="8" width="18.42578125" customWidth="1"/>
    <col min="9" max="9" width="16.28515625" bestFit="1" customWidth="1"/>
  </cols>
  <sheetData>
    <row r="1" spans="1:9" x14ac:dyDescent="0.25">
      <c r="A1" s="24" t="s">
        <v>121</v>
      </c>
      <c r="B1"/>
      <c r="C1"/>
      <c r="D1"/>
      <c r="E1"/>
    </row>
    <row r="2" spans="1:9" x14ac:dyDescent="0.25">
      <c r="A2" s="2" t="s">
        <v>122</v>
      </c>
      <c r="B2"/>
      <c r="C2"/>
      <c r="D2"/>
      <c r="E2"/>
    </row>
    <row r="3" spans="1:9" x14ac:dyDescent="0.25">
      <c r="A3" t="s">
        <v>76</v>
      </c>
      <c r="B3"/>
      <c r="C3"/>
      <c r="D3"/>
      <c r="E3"/>
    </row>
    <row r="4" spans="1:9" x14ac:dyDescent="0.25">
      <c r="B4" s="22" t="s">
        <v>73</v>
      </c>
      <c r="C4" s="22" t="s">
        <v>72</v>
      </c>
      <c r="D4" s="22" t="s">
        <v>74</v>
      </c>
      <c r="E4" s="22" t="s">
        <v>73</v>
      </c>
      <c r="F4" s="22" t="s">
        <v>72</v>
      </c>
      <c r="G4" s="33" t="s">
        <v>125</v>
      </c>
      <c r="H4" s="33" t="s">
        <v>73</v>
      </c>
      <c r="I4" s="33" t="s">
        <v>72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34">
        <v>43555</v>
      </c>
      <c r="H5" s="34">
        <v>43646</v>
      </c>
      <c r="I5" s="34">
        <v>43738</v>
      </c>
    </row>
    <row r="6" spans="1:9" x14ac:dyDescent="0.25">
      <c r="A6" s="2"/>
      <c r="B6" s="6"/>
      <c r="C6" s="6"/>
      <c r="D6" s="6"/>
      <c r="E6" s="6"/>
    </row>
    <row r="7" spans="1:9" x14ac:dyDescent="0.25">
      <c r="A7" s="25" t="s">
        <v>82</v>
      </c>
    </row>
    <row r="8" spans="1:9" x14ac:dyDescent="0.25">
      <c r="A8" s="26" t="s">
        <v>83</v>
      </c>
      <c r="B8" s="21">
        <f t="shared" ref="B8:E8" si="0">B9+B10</f>
        <v>34560428698</v>
      </c>
      <c r="C8" s="21">
        <f t="shared" si="0"/>
        <v>33099087626</v>
      </c>
      <c r="D8" s="21">
        <f t="shared" si="0"/>
        <v>34963732224</v>
      </c>
      <c r="E8" s="21">
        <f t="shared" si="0"/>
        <v>28175343483</v>
      </c>
      <c r="F8" s="21">
        <f>F9+F10</f>
        <v>28086725070</v>
      </c>
      <c r="G8" s="21">
        <f>G9+G10</f>
        <v>25647550989</v>
      </c>
      <c r="H8" s="21">
        <f>H9+H10</f>
        <v>30003408096</v>
      </c>
      <c r="I8" s="21">
        <f>I9+I10</f>
        <v>27025989855</v>
      </c>
    </row>
    <row r="9" spans="1:9" x14ac:dyDescent="0.25">
      <c r="A9" s="3" t="s">
        <v>65</v>
      </c>
      <c r="B9" s="5">
        <v>2771542674</v>
      </c>
      <c r="C9" s="5">
        <v>1950731752</v>
      </c>
      <c r="D9" s="5">
        <v>2054703335</v>
      </c>
      <c r="E9" s="5">
        <v>2663147869</v>
      </c>
      <c r="F9" s="5">
        <v>2768794762</v>
      </c>
      <c r="G9" s="5">
        <v>2645916132</v>
      </c>
      <c r="H9" s="5">
        <v>3101801449</v>
      </c>
      <c r="I9" s="20">
        <v>2972983049</v>
      </c>
    </row>
    <row r="10" spans="1:9" x14ac:dyDescent="0.25">
      <c r="A10" t="s">
        <v>0</v>
      </c>
      <c r="B10" s="5">
        <v>31788886024</v>
      </c>
      <c r="C10" s="5">
        <v>31148355874</v>
      </c>
      <c r="D10" s="5">
        <v>32909028889</v>
      </c>
      <c r="E10" s="5">
        <v>25512195614</v>
      </c>
      <c r="F10" s="5">
        <v>25317930308</v>
      </c>
      <c r="G10" s="5">
        <v>23001634857</v>
      </c>
      <c r="H10" s="5">
        <v>26901606647</v>
      </c>
      <c r="I10" s="20">
        <v>24053006806</v>
      </c>
    </row>
    <row r="11" spans="1:9" x14ac:dyDescent="0.25">
      <c r="A11" s="26" t="s">
        <v>84</v>
      </c>
      <c r="B11" s="6"/>
      <c r="C11" s="6"/>
      <c r="D11" s="6"/>
      <c r="E11" s="6"/>
      <c r="F11" s="6"/>
    </row>
    <row r="12" spans="1:9" x14ac:dyDescent="0.25">
      <c r="A12" t="s">
        <v>1</v>
      </c>
      <c r="B12" s="5">
        <v>1465892094</v>
      </c>
      <c r="C12" s="5">
        <v>4045696709</v>
      </c>
      <c r="D12" s="5">
        <v>2203921363</v>
      </c>
      <c r="E12" s="5">
        <v>2144269149</v>
      </c>
      <c r="F12" s="5">
        <v>6197219360</v>
      </c>
      <c r="G12" s="5">
        <v>4972604596</v>
      </c>
      <c r="H12" s="5">
        <v>5334055434</v>
      </c>
      <c r="I12" s="20">
        <v>5915784934</v>
      </c>
    </row>
    <row r="13" spans="1:9" x14ac:dyDescent="0.25">
      <c r="A13" t="s">
        <v>2</v>
      </c>
      <c r="B13" s="5">
        <v>9846226826</v>
      </c>
      <c r="C13" s="5">
        <v>9724769188</v>
      </c>
      <c r="D13" s="5">
        <v>9552653832</v>
      </c>
      <c r="E13" s="5">
        <v>10842491268</v>
      </c>
      <c r="F13" s="5">
        <v>11183057885</v>
      </c>
      <c r="G13" s="5">
        <v>8614606581</v>
      </c>
      <c r="H13" s="5">
        <v>10437657885</v>
      </c>
      <c r="I13" s="20">
        <v>9474853835</v>
      </c>
    </row>
    <row r="14" spans="1:9" x14ac:dyDescent="0.25">
      <c r="B14" s="6">
        <f t="shared" ref="B14:D14" si="1">SUM(B12:B13)</f>
        <v>11312118920</v>
      </c>
      <c r="C14" s="6">
        <f t="shared" si="1"/>
        <v>13770465897</v>
      </c>
      <c r="D14" s="6">
        <f t="shared" si="1"/>
        <v>11756575195</v>
      </c>
      <c r="E14" s="6">
        <f>SUM(E12:E13)</f>
        <v>12986760417</v>
      </c>
      <c r="F14" s="6">
        <f>SUM(F12:F13)</f>
        <v>17380277245</v>
      </c>
      <c r="G14" s="6">
        <f>SUM(G12:G13)</f>
        <v>13587211177</v>
      </c>
      <c r="H14" s="6">
        <f>SUM(H12:H13)</f>
        <v>15771713319</v>
      </c>
      <c r="I14" s="6">
        <f>SUM(I12:I13)</f>
        <v>15390638769</v>
      </c>
    </row>
    <row r="15" spans="1:9" x14ac:dyDescent="0.25">
      <c r="A15" s="26" t="s">
        <v>85</v>
      </c>
      <c r="B15" s="5">
        <v>1500000000</v>
      </c>
      <c r="C15" s="5">
        <v>6900000000</v>
      </c>
      <c r="D15" s="5">
        <v>6850000000</v>
      </c>
      <c r="E15" s="6">
        <v>4500000000</v>
      </c>
      <c r="F15" s="6">
        <v>6000000000</v>
      </c>
      <c r="G15" s="5">
        <v>7750000000</v>
      </c>
      <c r="H15" s="5">
        <v>12350000000</v>
      </c>
      <c r="I15" s="20">
        <v>13200000000</v>
      </c>
    </row>
    <row r="16" spans="1:9" x14ac:dyDescent="0.25">
      <c r="A16" s="26" t="s">
        <v>86</v>
      </c>
      <c r="B16" s="6">
        <f t="shared" ref="B16:E16" si="2">B17+B18</f>
        <v>7563902769</v>
      </c>
      <c r="C16" s="6">
        <f t="shared" si="2"/>
        <v>5301362522</v>
      </c>
      <c r="D16" s="6">
        <f t="shared" si="2"/>
        <v>10140555438</v>
      </c>
      <c r="E16" s="6">
        <f t="shared" si="2"/>
        <v>8900328889</v>
      </c>
      <c r="F16" s="6">
        <f>F17+F18</f>
        <v>11883093547</v>
      </c>
      <c r="G16" s="6">
        <f>G17+G18</f>
        <v>12798419306</v>
      </c>
      <c r="H16" s="6">
        <f>H17+H18</f>
        <v>13204196465</v>
      </c>
      <c r="I16" s="6">
        <f>I17+I18</f>
        <v>15211073564</v>
      </c>
    </row>
    <row r="17" spans="1:9" x14ac:dyDescent="0.25">
      <c r="A17" t="s">
        <v>66</v>
      </c>
      <c r="B17" s="5">
        <v>5500000000</v>
      </c>
      <c r="C17" s="5">
        <v>4500000000</v>
      </c>
      <c r="D17" s="5">
        <v>8000000000</v>
      </c>
      <c r="E17" s="5">
        <v>8000000000</v>
      </c>
      <c r="F17" s="5">
        <v>11000000000</v>
      </c>
      <c r="G17" s="5">
        <v>11500000000</v>
      </c>
      <c r="H17" s="5">
        <v>11500000000</v>
      </c>
      <c r="I17" s="20">
        <v>13500000000</v>
      </c>
    </row>
    <row r="18" spans="1:9" x14ac:dyDescent="0.25">
      <c r="A18" t="s">
        <v>3</v>
      </c>
      <c r="B18" s="5">
        <v>2063902769</v>
      </c>
      <c r="C18" s="5">
        <v>801362522</v>
      </c>
      <c r="D18" s="5">
        <v>2140555438</v>
      </c>
      <c r="E18" s="5">
        <v>900328889</v>
      </c>
      <c r="F18" s="5">
        <v>883093547</v>
      </c>
      <c r="G18" s="8">
        <v>1298419306</v>
      </c>
      <c r="H18" s="8">
        <v>1704196465</v>
      </c>
      <c r="I18" s="8">
        <v>1711073564</v>
      </c>
    </row>
    <row r="19" spans="1:9" x14ac:dyDescent="0.25">
      <c r="A19" s="26" t="s">
        <v>87</v>
      </c>
      <c r="F19" s="5"/>
    </row>
    <row r="20" spans="1:9" x14ac:dyDescent="0.25">
      <c r="A20" t="s">
        <v>4</v>
      </c>
      <c r="B20" s="5">
        <v>202740726236</v>
      </c>
      <c r="C20" s="5">
        <v>207127906269</v>
      </c>
      <c r="D20" s="5">
        <v>229334978733</v>
      </c>
      <c r="E20" s="5">
        <v>236866372254</v>
      </c>
      <c r="F20" s="5">
        <v>238138022305</v>
      </c>
      <c r="G20" s="8">
        <v>248848175389</v>
      </c>
      <c r="H20" s="8">
        <v>252835377559</v>
      </c>
      <c r="I20" s="20">
        <v>258604242129</v>
      </c>
    </row>
    <row r="21" spans="1:9" x14ac:dyDescent="0.25">
      <c r="A21" t="s">
        <v>5</v>
      </c>
      <c r="B21" s="5">
        <v>20255136175</v>
      </c>
      <c r="C21" s="5">
        <v>18829879270</v>
      </c>
      <c r="D21" s="5">
        <v>19669085218</v>
      </c>
      <c r="E21" s="5">
        <v>19742754507</v>
      </c>
      <c r="F21" s="5">
        <v>14263881734</v>
      </c>
      <c r="G21" s="8">
        <v>16004331669</v>
      </c>
      <c r="H21" s="8">
        <v>17867790519</v>
      </c>
      <c r="I21" s="20">
        <v>16327480946</v>
      </c>
    </row>
    <row r="22" spans="1:9" x14ac:dyDescent="0.25">
      <c r="B22" s="6">
        <f t="shared" ref="B22:E22" si="3">SUM(B20:B21)</f>
        <v>222995862411</v>
      </c>
      <c r="C22" s="6">
        <f t="shared" si="3"/>
        <v>225957785539</v>
      </c>
      <c r="D22" s="6">
        <f>SUM(D20:D21)</f>
        <v>249004063951</v>
      </c>
      <c r="E22" s="6">
        <f t="shared" si="3"/>
        <v>256609126761</v>
      </c>
      <c r="F22" s="6">
        <f>SUM(F20:F21)</f>
        <v>252401904039</v>
      </c>
      <c r="G22" s="6">
        <f>SUM(G20:G21)</f>
        <v>264852507058</v>
      </c>
      <c r="H22" s="6">
        <f>SUM(H20:H21)</f>
        <v>270703168078</v>
      </c>
      <c r="I22" s="6">
        <f>SUM(I20:I21)</f>
        <v>274931723075</v>
      </c>
    </row>
    <row r="23" spans="1:9" x14ac:dyDescent="0.25">
      <c r="A23" s="26" t="s">
        <v>88</v>
      </c>
      <c r="B23" s="5">
        <v>3282199803</v>
      </c>
      <c r="C23" s="5">
        <v>3269514210</v>
      </c>
      <c r="D23" s="5">
        <v>3375749395</v>
      </c>
      <c r="E23" s="6">
        <v>4462634010</v>
      </c>
      <c r="F23" s="5">
        <v>4514885801</v>
      </c>
      <c r="G23" s="8">
        <v>4555594191</v>
      </c>
      <c r="H23" s="8">
        <v>4393125469</v>
      </c>
      <c r="I23" s="20">
        <v>4488325745</v>
      </c>
    </row>
    <row r="24" spans="1:9" x14ac:dyDescent="0.25">
      <c r="A24" s="26" t="s">
        <v>89</v>
      </c>
      <c r="B24" s="5">
        <v>21832575063</v>
      </c>
      <c r="C24" s="5">
        <v>24243825700</v>
      </c>
      <c r="D24" s="5">
        <v>16273335250</v>
      </c>
      <c r="E24" s="6">
        <v>15642843148</v>
      </c>
      <c r="F24" s="5">
        <v>17290938669</v>
      </c>
      <c r="G24" s="8">
        <v>16288543903</v>
      </c>
      <c r="H24" s="8">
        <v>17954973580</v>
      </c>
      <c r="I24" s="20">
        <v>17282975091</v>
      </c>
    </row>
    <row r="25" spans="1:9" x14ac:dyDescent="0.25">
      <c r="A25" s="26" t="s">
        <v>90</v>
      </c>
      <c r="F25" s="5"/>
      <c r="G25" s="8">
        <v>50875037</v>
      </c>
      <c r="H25" s="8">
        <v>50875037</v>
      </c>
      <c r="I25" s="20">
        <v>50875037</v>
      </c>
    </row>
    <row r="26" spans="1:9" x14ac:dyDescent="0.25">
      <c r="A26" s="2"/>
      <c r="B26" s="6">
        <f t="shared" ref="B26:C26" si="4">B11+B14+B15+B16+B22+B23+B24</f>
        <v>268486658966</v>
      </c>
      <c r="C26" s="6">
        <f t="shared" si="4"/>
        <v>279442953868</v>
      </c>
      <c r="D26" s="6">
        <f t="shared" ref="D26" si="5">D8+D14+D15+D16+D22+D23+D24</f>
        <v>332364011453</v>
      </c>
      <c r="E26" s="6">
        <f>E8+E14+E15+E16+E22+E23+E24+1</f>
        <v>331277036709</v>
      </c>
      <c r="F26" s="6">
        <f>F8+F14+F15+F16+F22+F23+F24+1</f>
        <v>337557824372</v>
      </c>
      <c r="G26" s="6">
        <f>G8+G14+G15+G16+G22+G23+G24+G25</f>
        <v>345530701661</v>
      </c>
      <c r="H26" s="6">
        <f>H8+H14+H15+H16+H22+H23+H24+H25</f>
        <v>364431460044</v>
      </c>
      <c r="I26" s="6">
        <f>I8+I14+I15+I16+I22+I23+I24+I25</f>
        <v>367581601136</v>
      </c>
    </row>
    <row r="27" spans="1:9" ht="15.75" thickBot="1" x14ac:dyDescent="0.3">
      <c r="A27" s="27" t="s">
        <v>91</v>
      </c>
      <c r="F27" s="5"/>
    </row>
    <row r="28" spans="1:9" x14ac:dyDescent="0.25">
      <c r="A28" s="26" t="s">
        <v>92</v>
      </c>
      <c r="F28" s="5"/>
    </row>
    <row r="29" spans="1:9" x14ac:dyDescent="0.25">
      <c r="A29" s="26" t="s">
        <v>93</v>
      </c>
      <c r="F29" s="5"/>
      <c r="G29" s="5">
        <v>21027084972</v>
      </c>
      <c r="H29">
        <v>25094450771</v>
      </c>
      <c r="I29" s="20">
        <v>28553298209</v>
      </c>
    </row>
    <row r="30" spans="1:9" x14ac:dyDescent="0.25">
      <c r="A30" s="26" t="s">
        <v>96</v>
      </c>
      <c r="B30" s="6">
        <v>30538832180</v>
      </c>
      <c r="C30" s="6">
        <v>25347767493</v>
      </c>
      <c r="D30" s="6">
        <v>36097752873</v>
      </c>
      <c r="E30" s="6">
        <v>28768491768</v>
      </c>
      <c r="F30" s="6">
        <v>25407157714</v>
      </c>
      <c r="G30" s="6"/>
    </row>
    <row r="31" spans="1:9" x14ac:dyDescent="0.25">
      <c r="A31" s="3" t="s">
        <v>6</v>
      </c>
      <c r="B31" s="5">
        <v>28732481837</v>
      </c>
      <c r="C31" s="5">
        <v>30143413578</v>
      </c>
      <c r="D31" s="5">
        <v>32026276342</v>
      </c>
      <c r="E31" s="5">
        <v>33633161366</v>
      </c>
      <c r="F31" s="5">
        <v>34889508309</v>
      </c>
      <c r="G31" s="5">
        <v>36768201981</v>
      </c>
      <c r="H31" s="5">
        <v>42131644474</v>
      </c>
      <c r="I31" s="20">
        <v>45415966288</v>
      </c>
    </row>
    <row r="32" spans="1:9" x14ac:dyDescent="0.25">
      <c r="A32" s="3" t="s">
        <v>7</v>
      </c>
      <c r="B32" s="5">
        <v>117839749704</v>
      </c>
      <c r="C32" s="5">
        <v>132697386533</v>
      </c>
      <c r="D32" s="5">
        <v>145266366740</v>
      </c>
      <c r="E32" s="5">
        <v>146788375148</v>
      </c>
      <c r="F32" s="5">
        <v>155028081533</v>
      </c>
      <c r="G32" s="5">
        <v>150126784786</v>
      </c>
      <c r="H32" s="5">
        <v>155707156392</v>
      </c>
      <c r="I32" s="20">
        <v>157597294427</v>
      </c>
    </row>
    <row r="33" spans="1:9" x14ac:dyDescent="0.25">
      <c r="A33" s="3" t="s">
        <v>8</v>
      </c>
      <c r="B33" s="5">
        <v>47446331052</v>
      </c>
      <c r="C33" s="5">
        <v>48162172924</v>
      </c>
      <c r="D33" s="5">
        <v>46170166251</v>
      </c>
      <c r="E33" s="5">
        <v>46771033906</v>
      </c>
      <c r="F33" s="5">
        <v>49001611151</v>
      </c>
      <c r="G33" s="5">
        <v>55611131565</v>
      </c>
      <c r="H33" s="5">
        <v>56262466412</v>
      </c>
      <c r="I33" s="20">
        <v>52491841602</v>
      </c>
    </row>
    <row r="34" spans="1:9" x14ac:dyDescent="0.25">
      <c r="A34" s="3" t="s">
        <v>9</v>
      </c>
      <c r="B34" s="5">
        <v>25067443400</v>
      </c>
      <c r="C34" s="5">
        <v>24031279377</v>
      </c>
      <c r="D34" s="5">
        <v>25730500363</v>
      </c>
      <c r="E34" s="5">
        <v>27047411454</v>
      </c>
      <c r="F34" s="5">
        <v>25669648000</v>
      </c>
      <c r="G34" s="5">
        <v>26560227895</v>
      </c>
      <c r="H34" s="5">
        <v>28878031506</v>
      </c>
      <c r="I34" s="20">
        <v>26204764555</v>
      </c>
    </row>
    <row r="35" spans="1:9" x14ac:dyDescent="0.25">
      <c r="A35" s="9" t="s">
        <v>10</v>
      </c>
      <c r="B35" s="5">
        <v>2627448929</v>
      </c>
      <c r="C35" s="5">
        <v>1706547511</v>
      </c>
      <c r="D35" s="5">
        <v>2014946363</v>
      </c>
      <c r="E35" s="5">
        <v>3633219192</v>
      </c>
      <c r="F35" s="5">
        <v>2059265660</v>
      </c>
      <c r="G35" s="5">
        <v>2740070791</v>
      </c>
      <c r="H35" s="5">
        <v>3904846640</v>
      </c>
      <c r="I35" s="20">
        <v>3317145031</v>
      </c>
    </row>
    <row r="36" spans="1:9" x14ac:dyDescent="0.25">
      <c r="A36" s="7"/>
      <c r="B36" s="6">
        <f t="shared" ref="B36:I36" si="6">SUM(B31:B35)</f>
        <v>221713454922</v>
      </c>
      <c r="C36" s="6">
        <f t="shared" si="6"/>
        <v>236740799923</v>
      </c>
      <c r="D36" s="6">
        <f t="shared" si="6"/>
        <v>251208256059</v>
      </c>
      <c r="E36" s="6">
        <f t="shared" si="6"/>
        <v>257873201066</v>
      </c>
      <c r="F36" s="6">
        <f t="shared" si="6"/>
        <v>266648114653</v>
      </c>
      <c r="G36" s="6">
        <f t="shared" si="6"/>
        <v>271806417018</v>
      </c>
      <c r="H36" s="6">
        <f t="shared" si="6"/>
        <v>286884145424</v>
      </c>
      <c r="I36" s="6">
        <f t="shared" si="6"/>
        <v>285027011903</v>
      </c>
    </row>
    <row r="37" spans="1:9" x14ac:dyDescent="0.25">
      <c r="A37" s="26" t="s">
        <v>94</v>
      </c>
      <c r="B37" s="5">
        <v>27004303052</v>
      </c>
      <c r="C37" s="6">
        <v>26003695542</v>
      </c>
      <c r="D37" s="6">
        <v>19053350106</v>
      </c>
      <c r="E37" s="6">
        <v>20117445168</v>
      </c>
      <c r="F37" s="5">
        <v>21184634112</v>
      </c>
      <c r="G37" s="6">
        <v>21189329022</v>
      </c>
      <c r="H37" s="5">
        <v>22483012099</v>
      </c>
      <c r="I37" s="20">
        <v>24965140734</v>
      </c>
    </row>
    <row r="38" spans="1:9" x14ac:dyDescent="0.25">
      <c r="A38" s="26" t="s">
        <v>11</v>
      </c>
      <c r="B38" s="5">
        <v>79297980</v>
      </c>
      <c r="C38" s="6">
        <v>87528804</v>
      </c>
      <c r="D38" s="6">
        <v>104812232</v>
      </c>
      <c r="E38" s="6">
        <v>106517262</v>
      </c>
      <c r="F38" s="5">
        <v>114534600</v>
      </c>
      <c r="G38" s="6">
        <v>154194626</v>
      </c>
      <c r="H38" s="5">
        <v>107871969</v>
      </c>
      <c r="I38" s="20">
        <v>60903190</v>
      </c>
    </row>
    <row r="39" spans="1:9" s="2" customFormat="1" x14ac:dyDescent="0.25">
      <c r="B39" s="6">
        <f t="shared" ref="B39:I39" si="7">B30+B36+B37+B38</f>
        <v>279335888134</v>
      </c>
      <c r="C39" s="6">
        <f t="shared" si="7"/>
        <v>288179791762</v>
      </c>
      <c r="D39" s="6">
        <f t="shared" si="7"/>
        <v>306464171270</v>
      </c>
      <c r="E39" s="6">
        <f t="shared" si="7"/>
        <v>306865655264</v>
      </c>
      <c r="F39" s="6">
        <f t="shared" si="7"/>
        <v>313354441079</v>
      </c>
      <c r="G39" s="6">
        <f t="shared" si="7"/>
        <v>293149940666</v>
      </c>
      <c r="H39" s="6">
        <f t="shared" si="7"/>
        <v>309475029492</v>
      </c>
      <c r="I39" s="6">
        <f t="shared" si="7"/>
        <v>310053055827</v>
      </c>
    </row>
    <row r="40" spans="1:9" x14ac:dyDescent="0.25">
      <c r="A40" s="26" t="s">
        <v>12</v>
      </c>
      <c r="B40" s="6">
        <v>3000000000</v>
      </c>
      <c r="C40" s="6">
        <v>3000000000</v>
      </c>
      <c r="D40" s="6">
        <v>3000000000</v>
      </c>
      <c r="E40" s="6">
        <v>3000000000</v>
      </c>
      <c r="F40" s="6">
        <v>2400000000</v>
      </c>
      <c r="G40" s="6">
        <v>7400000000</v>
      </c>
      <c r="H40" s="5">
        <v>7400000000</v>
      </c>
      <c r="I40" s="20">
        <v>6800000000</v>
      </c>
    </row>
    <row r="41" spans="1:9" x14ac:dyDescent="0.25">
      <c r="A41" s="26"/>
      <c r="B41" s="6"/>
      <c r="C41" s="6"/>
      <c r="D41" s="6"/>
      <c r="E41" s="6"/>
      <c r="F41" s="6"/>
    </row>
    <row r="42" spans="1:9" x14ac:dyDescent="0.25">
      <c r="A42" s="26" t="s">
        <v>95</v>
      </c>
      <c r="F42" s="5"/>
    </row>
    <row r="43" spans="1:9" x14ac:dyDescent="0.25">
      <c r="A43" t="s">
        <v>13</v>
      </c>
      <c r="B43" s="5">
        <v>9943064280</v>
      </c>
      <c r="C43" s="5">
        <v>9943064280</v>
      </c>
      <c r="D43" s="5">
        <v>9943064280</v>
      </c>
      <c r="E43" s="5">
        <v>10440217500</v>
      </c>
      <c r="F43" s="5">
        <v>10440217500</v>
      </c>
      <c r="G43" s="5">
        <v>10440217500</v>
      </c>
      <c r="H43" s="5">
        <v>10649021850</v>
      </c>
      <c r="I43" s="20">
        <v>10649021850</v>
      </c>
    </row>
    <row r="44" spans="1:9" x14ac:dyDescent="0.25">
      <c r="A44" t="s">
        <v>14</v>
      </c>
      <c r="B44" s="5">
        <v>6921969723</v>
      </c>
      <c r="C44" s="5">
        <v>7131933410</v>
      </c>
      <c r="D44" s="5">
        <v>7773956387</v>
      </c>
      <c r="E44" s="5">
        <v>7840002096</v>
      </c>
      <c r="F44" s="5">
        <v>7945474134</v>
      </c>
      <c r="G44" s="5">
        <v>8587205183</v>
      </c>
      <c r="H44" s="5">
        <v>8743773187</v>
      </c>
      <c r="I44" s="20">
        <v>8632812656</v>
      </c>
    </row>
    <row r="45" spans="1:9" x14ac:dyDescent="0.25">
      <c r="A45" t="s">
        <v>15</v>
      </c>
      <c r="B45" s="5">
        <v>980007429</v>
      </c>
      <c r="C45" s="5">
        <v>980405278</v>
      </c>
      <c r="D45" s="5">
        <v>980376225</v>
      </c>
      <c r="E45" s="5">
        <v>980376225</v>
      </c>
      <c r="F45" s="5">
        <v>980427093</v>
      </c>
      <c r="G45" s="5">
        <v>977630112</v>
      </c>
      <c r="H45" s="5">
        <v>977639481</v>
      </c>
      <c r="I45" s="20">
        <v>977642839</v>
      </c>
    </row>
    <row r="46" spans="1:9" x14ac:dyDescent="0.25">
      <c r="A46" t="s">
        <v>16</v>
      </c>
      <c r="B46" s="5">
        <v>969727691</v>
      </c>
      <c r="C46" s="5">
        <v>1357119700</v>
      </c>
      <c r="D46" s="5">
        <v>2470462266</v>
      </c>
      <c r="E46" s="5">
        <v>451779671</v>
      </c>
      <c r="F46" s="5">
        <v>670913392</v>
      </c>
      <c r="G46" s="5">
        <v>2175820120</v>
      </c>
      <c r="H46" s="5">
        <v>318312541</v>
      </c>
      <c r="I46" s="20">
        <v>142421419</v>
      </c>
    </row>
    <row r="47" spans="1:9" x14ac:dyDescent="0.25">
      <c r="B47" s="6">
        <f t="shared" ref="B47:E47" si="8">SUM(B43:B46)</f>
        <v>18814769123</v>
      </c>
      <c r="C47" s="6">
        <f>SUM(C43:C46)</f>
        <v>19412522668</v>
      </c>
      <c r="D47" s="6">
        <f t="shared" si="8"/>
        <v>21167859158</v>
      </c>
      <c r="E47" s="6">
        <f t="shared" si="8"/>
        <v>19712375492</v>
      </c>
      <c r="F47" s="6">
        <f>SUM(F43:F46)</f>
        <v>20037032119</v>
      </c>
      <c r="G47" s="6">
        <f>SUM(G43:G46)</f>
        <v>22180872915</v>
      </c>
      <c r="H47" s="6">
        <f>SUM(H43:H46)</f>
        <v>20688747059</v>
      </c>
      <c r="I47" s="6">
        <f>SUM(I43:I46)</f>
        <v>20401898764</v>
      </c>
    </row>
    <row r="48" spans="1:9" x14ac:dyDescent="0.25">
      <c r="A48" s="26" t="s">
        <v>97</v>
      </c>
      <c r="B48" s="5">
        <v>1896430406</v>
      </c>
      <c r="C48" s="5">
        <v>1949727062</v>
      </c>
      <c r="D48" s="5">
        <v>1731981025</v>
      </c>
      <c r="E48" s="5">
        <v>1699005953</v>
      </c>
      <c r="F48" s="5">
        <v>1766351174</v>
      </c>
      <c r="G48" s="5">
        <v>1772803108</v>
      </c>
      <c r="H48" s="5">
        <v>1773232722</v>
      </c>
      <c r="I48" s="20">
        <v>1773348338</v>
      </c>
    </row>
    <row r="49" spans="1:9" x14ac:dyDescent="0.25">
      <c r="A49" s="2"/>
      <c r="B49" s="6">
        <f t="shared" ref="B49:E49" si="9">SUM(B47:B48)</f>
        <v>20711199529</v>
      </c>
      <c r="C49" s="6">
        <f t="shared" si="9"/>
        <v>21362249730</v>
      </c>
      <c r="D49" s="6">
        <f t="shared" si="9"/>
        <v>22899840183</v>
      </c>
      <c r="E49" s="6">
        <f t="shared" si="9"/>
        <v>21411381445</v>
      </c>
      <c r="F49" s="6">
        <f>SUM(F47:F48)</f>
        <v>21803383293</v>
      </c>
      <c r="G49" s="6">
        <f>SUM(G47:G48)</f>
        <v>23953676023</v>
      </c>
      <c r="H49" s="6">
        <f>SUM(H47:H48)</f>
        <v>22461979781</v>
      </c>
      <c r="I49" s="6">
        <f>SUM(I47:I48)</f>
        <v>22175247102</v>
      </c>
    </row>
    <row r="50" spans="1:9" x14ac:dyDescent="0.25">
      <c r="A50" s="2"/>
      <c r="B50" s="6">
        <f>B39+B40+B49+1</f>
        <v>303047087664</v>
      </c>
      <c r="C50" s="6">
        <f>C39+C40+C49+2</f>
        <v>312542041494</v>
      </c>
      <c r="D50" s="6">
        <f t="shared" ref="D50:E50" si="10">D39+D40+D49</f>
        <v>332364011453</v>
      </c>
      <c r="E50" s="6">
        <f t="shared" si="10"/>
        <v>331277036709</v>
      </c>
      <c r="F50" s="6">
        <f>F39+F40+F49</f>
        <v>337557824372</v>
      </c>
      <c r="G50" s="6">
        <f>G39+G40+G49+G29</f>
        <v>345530701661</v>
      </c>
      <c r="H50" s="6">
        <f>H39+H40+H49+H29</f>
        <v>364431460044</v>
      </c>
      <c r="I50" s="6">
        <f>I39+I40+I49+I29</f>
        <v>367581601138</v>
      </c>
    </row>
    <row r="51" spans="1:9" x14ac:dyDescent="0.25">
      <c r="F51" s="5"/>
    </row>
    <row r="52" spans="1:9" x14ac:dyDescent="0.25">
      <c r="A52" s="28" t="s">
        <v>98</v>
      </c>
      <c r="B52" s="29">
        <f t="shared" ref="B52:I52" si="11">B47/B53</f>
        <v>18.922505772033489</v>
      </c>
      <c r="C52" s="29">
        <f t="shared" si="11"/>
        <v>19.523682158072099</v>
      </c>
      <c r="D52" s="29">
        <f t="shared" si="11"/>
        <v>21.289070010920216</v>
      </c>
      <c r="E52" s="29">
        <f t="shared" si="11"/>
        <v>18.881192362132303</v>
      </c>
      <c r="F52" s="29">
        <f t="shared" si="11"/>
        <v>19.192159664298181</v>
      </c>
      <c r="G52" s="29">
        <f t="shared" si="11"/>
        <v>21.245604236693346</v>
      </c>
      <c r="H52" s="29">
        <f t="shared" si="11"/>
        <v>19.427837927668445</v>
      </c>
      <c r="I52" s="29">
        <f t="shared" si="11"/>
        <v>19.158472065676154</v>
      </c>
    </row>
    <row r="53" spans="1:9" x14ac:dyDescent="0.25">
      <c r="A53" s="28" t="s">
        <v>99</v>
      </c>
      <c r="B53" s="6">
        <f t="shared" ref="B53:I53" si="12">B43/10</f>
        <v>994306428</v>
      </c>
      <c r="C53" s="6">
        <f t="shared" si="12"/>
        <v>994306428</v>
      </c>
      <c r="D53" s="6">
        <f t="shared" si="12"/>
        <v>994306428</v>
      </c>
      <c r="E53" s="6">
        <f t="shared" si="12"/>
        <v>1044021750</v>
      </c>
      <c r="F53" s="6">
        <f t="shared" si="12"/>
        <v>1044021750</v>
      </c>
      <c r="G53" s="6">
        <f t="shared" si="12"/>
        <v>1044021750</v>
      </c>
      <c r="H53" s="6">
        <f t="shared" si="12"/>
        <v>1064902185</v>
      </c>
      <c r="I53" s="6">
        <f t="shared" si="12"/>
        <v>1064902185</v>
      </c>
    </row>
    <row r="54" spans="1:9" x14ac:dyDescent="0.25">
      <c r="F54" s="5"/>
    </row>
    <row r="55" spans="1:9" x14ac:dyDescent="0.25">
      <c r="F55" s="5"/>
    </row>
    <row r="56" spans="1:9" x14ac:dyDescent="0.25">
      <c r="F56" s="5"/>
    </row>
    <row r="57" spans="1:9" x14ac:dyDescent="0.25">
      <c r="B57" s="6"/>
      <c r="C57" s="6"/>
      <c r="D57" s="6"/>
      <c r="E57" s="6"/>
      <c r="F57" s="6"/>
    </row>
    <row r="58" spans="1:9" x14ac:dyDescent="0.25">
      <c r="A58" s="2"/>
      <c r="B58" s="6"/>
      <c r="C58" s="6"/>
      <c r="D58" s="6"/>
      <c r="E58" s="6"/>
      <c r="F58" s="6"/>
    </row>
    <row r="59" spans="1:9" x14ac:dyDescent="0.25">
      <c r="F59" s="5"/>
    </row>
    <row r="60" spans="1:9" x14ac:dyDescent="0.25">
      <c r="F60" s="5"/>
    </row>
    <row r="61" spans="1:9" x14ac:dyDescent="0.25">
      <c r="F61" s="5"/>
    </row>
    <row r="62" spans="1:9" x14ac:dyDescent="0.25">
      <c r="F62" s="5"/>
    </row>
    <row r="63" spans="1:9" x14ac:dyDescent="0.25">
      <c r="F63" s="5"/>
    </row>
    <row r="64" spans="1:9" x14ac:dyDescent="0.25">
      <c r="F64" s="5"/>
    </row>
    <row r="65" spans="1:6" x14ac:dyDescent="0.25">
      <c r="F65" s="5"/>
    </row>
    <row r="66" spans="1:6" x14ac:dyDescent="0.25">
      <c r="F66" s="5"/>
    </row>
    <row r="67" spans="1:6" x14ac:dyDescent="0.25">
      <c r="F67" s="5"/>
    </row>
    <row r="68" spans="1:6" x14ac:dyDescent="0.25">
      <c r="F68" s="5"/>
    </row>
    <row r="69" spans="1:6" x14ac:dyDescent="0.25">
      <c r="F69" s="5"/>
    </row>
    <row r="70" spans="1:6" x14ac:dyDescent="0.25">
      <c r="A70" s="2"/>
      <c r="B70" s="6"/>
      <c r="C70" s="6"/>
      <c r="D70" s="6"/>
      <c r="E70" s="6"/>
      <c r="F70" s="6"/>
    </row>
    <row r="71" spans="1:6" x14ac:dyDescent="0.25">
      <c r="A71" s="2"/>
      <c r="B71" s="6"/>
      <c r="C71" s="6"/>
      <c r="D71" s="6"/>
      <c r="E71" s="6"/>
      <c r="F71" s="6"/>
    </row>
    <row r="72" spans="1:6" x14ac:dyDescent="0.25">
      <c r="E72" s="8"/>
      <c r="F72" s="5"/>
    </row>
    <row r="73" spans="1:6" x14ac:dyDescent="0.25">
      <c r="F73" s="5"/>
    </row>
    <row r="74" spans="1:6" x14ac:dyDescent="0.25">
      <c r="F74" s="5"/>
    </row>
    <row r="75" spans="1:6" x14ac:dyDescent="0.25">
      <c r="A75" s="2"/>
      <c r="B75" s="6"/>
      <c r="C75" s="6"/>
      <c r="D75" s="6"/>
      <c r="E75" s="6"/>
      <c r="F75" s="6"/>
    </row>
    <row r="76" spans="1:6" x14ac:dyDescent="0.25">
      <c r="A76" s="2"/>
      <c r="B76" s="6"/>
      <c r="C76" s="6"/>
      <c r="D76" s="6"/>
      <c r="E76" s="6"/>
      <c r="F76" s="6"/>
    </row>
    <row r="77" spans="1:6" x14ac:dyDescent="0.25">
      <c r="F77" s="5"/>
    </row>
    <row r="78" spans="1:6" x14ac:dyDescent="0.25">
      <c r="F78" s="5"/>
    </row>
    <row r="79" spans="1:6" x14ac:dyDescent="0.25">
      <c r="A79" s="2"/>
      <c r="B79" s="6"/>
      <c r="C79" s="6"/>
      <c r="D79" s="6"/>
      <c r="E79" s="6"/>
      <c r="F79" s="6"/>
    </row>
    <row r="80" spans="1:6" x14ac:dyDescent="0.25">
      <c r="A80" s="2"/>
      <c r="B80" s="6"/>
      <c r="C80" s="6"/>
      <c r="D80" s="6"/>
      <c r="E80" s="6"/>
      <c r="F80" s="6"/>
    </row>
    <row r="81" spans="1:6" x14ac:dyDescent="0.25">
      <c r="F81" s="5"/>
    </row>
    <row r="82" spans="1:6" x14ac:dyDescent="0.25">
      <c r="F82" s="5"/>
    </row>
    <row r="83" spans="1:6" x14ac:dyDescent="0.25">
      <c r="A83" s="4"/>
      <c r="F83" s="5"/>
    </row>
    <row r="84" spans="1:6" x14ac:dyDescent="0.25">
      <c r="F84" s="5"/>
    </row>
    <row r="85" spans="1:6" x14ac:dyDescent="0.25">
      <c r="A85" s="2"/>
      <c r="F85" s="5"/>
    </row>
    <row r="86" spans="1:6" x14ac:dyDescent="0.25">
      <c r="F86" s="5"/>
    </row>
    <row r="87" spans="1:6" x14ac:dyDescent="0.25">
      <c r="F87" s="5"/>
    </row>
    <row r="88" spans="1:6" x14ac:dyDescent="0.25">
      <c r="F88" s="5"/>
    </row>
    <row r="89" spans="1:6" x14ac:dyDescent="0.25">
      <c r="F89" s="5"/>
    </row>
    <row r="90" spans="1:6" x14ac:dyDescent="0.25">
      <c r="F90" s="5"/>
    </row>
    <row r="91" spans="1:6" x14ac:dyDescent="0.25">
      <c r="F91" s="5"/>
    </row>
    <row r="92" spans="1:6" x14ac:dyDescent="0.25">
      <c r="F92" s="5"/>
    </row>
    <row r="93" spans="1:6" x14ac:dyDescent="0.25">
      <c r="F93" s="5"/>
    </row>
    <row r="94" spans="1:6" x14ac:dyDescent="0.25">
      <c r="F94" s="5"/>
    </row>
    <row r="95" spans="1:6" x14ac:dyDescent="0.25">
      <c r="F95" s="8"/>
    </row>
    <row r="96" spans="1:6" x14ac:dyDescent="0.25">
      <c r="A96" s="4"/>
      <c r="B96" s="6"/>
      <c r="C96" s="6"/>
      <c r="D96" s="6"/>
      <c r="E96" s="6"/>
      <c r="F96" s="6"/>
    </row>
    <row r="97" spans="1:6" x14ac:dyDescent="0.25">
      <c r="F97" s="5"/>
    </row>
    <row r="98" spans="1:6" x14ac:dyDescent="0.25">
      <c r="F98" s="5"/>
    </row>
    <row r="99" spans="1:6" x14ac:dyDescent="0.25">
      <c r="A99" s="1"/>
      <c r="F99" s="5"/>
    </row>
    <row r="100" spans="1:6" x14ac:dyDescent="0.25">
      <c r="F100" s="5"/>
    </row>
    <row r="101" spans="1:6" x14ac:dyDescent="0.25">
      <c r="A101" s="1"/>
      <c r="F101" s="5"/>
    </row>
    <row r="102" spans="1:6" x14ac:dyDescent="0.25">
      <c r="F102" s="5"/>
    </row>
    <row r="103" spans="1:6" x14ac:dyDescent="0.25">
      <c r="A103" s="1"/>
      <c r="F103" s="5"/>
    </row>
    <row r="104" spans="1:6" x14ac:dyDescent="0.25">
      <c r="F104" s="5"/>
    </row>
    <row r="105" spans="1:6" x14ac:dyDescent="0.25">
      <c r="A105" s="2"/>
      <c r="B105" s="6"/>
      <c r="C105" s="6"/>
      <c r="D105" s="6"/>
      <c r="E105" s="6"/>
      <c r="F105" s="6"/>
    </row>
    <row r="106" spans="1:6" x14ac:dyDescent="0.25">
      <c r="A106" s="2"/>
      <c r="B106" s="6"/>
      <c r="C106" s="6"/>
      <c r="D106" s="6"/>
      <c r="E106" s="6"/>
      <c r="F106" s="6"/>
    </row>
    <row r="107" spans="1:6" x14ac:dyDescent="0.25">
      <c r="A107" s="2"/>
      <c r="F107" s="5"/>
    </row>
    <row r="108" spans="1:6" x14ac:dyDescent="0.25">
      <c r="A108" s="2"/>
      <c r="F108" s="5"/>
    </row>
    <row r="109" spans="1:6" x14ac:dyDescent="0.25">
      <c r="F109" s="5"/>
    </row>
    <row r="110" spans="1:6" x14ac:dyDescent="0.25">
      <c r="F110" s="5"/>
    </row>
    <row r="111" spans="1:6" x14ac:dyDescent="0.25">
      <c r="F111" s="5"/>
    </row>
    <row r="112" spans="1:6" x14ac:dyDescent="0.25">
      <c r="F112" s="5"/>
    </row>
    <row r="113" spans="1:6" x14ac:dyDescent="0.25">
      <c r="F113" s="5"/>
    </row>
    <row r="114" spans="1:6" x14ac:dyDescent="0.25">
      <c r="F114" s="5"/>
    </row>
    <row r="115" spans="1:6" x14ac:dyDescent="0.25">
      <c r="A115" s="2"/>
      <c r="B115" s="6"/>
      <c r="C115" s="6"/>
      <c r="D115" s="6"/>
      <c r="E115" s="6"/>
      <c r="F115" s="6"/>
    </row>
    <row r="116" spans="1:6" x14ac:dyDescent="0.25">
      <c r="F116" s="5"/>
    </row>
    <row r="117" spans="1:6" x14ac:dyDescent="0.25">
      <c r="A117" s="2"/>
      <c r="F117" s="5"/>
    </row>
    <row r="118" spans="1:6" x14ac:dyDescent="0.25">
      <c r="F118" s="5"/>
    </row>
    <row r="119" spans="1:6" x14ac:dyDescent="0.25">
      <c r="F119" s="5"/>
    </row>
    <row r="120" spans="1:6" x14ac:dyDescent="0.25">
      <c r="F120" s="5"/>
    </row>
    <row r="121" spans="1:6" x14ac:dyDescent="0.25">
      <c r="F121" s="5"/>
    </row>
    <row r="122" spans="1:6" x14ac:dyDescent="0.25">
      <c r="A122" s="2"/>
      <c r="B122" s="6"/>
      <c r="C122" s="6"/>
      <c r="D122" s="6"/>
      <c r="E122" s="6"/>
      <c r="F122" s="6"/>
    </row>
    <row r="123" spans="1:6" x14ac:dyDescent="0.25">
      <c r="B123" s="6"/>
      <c r="C123" s="6"/>
      <c r="D123" s="6"/>
      <c r="E123" s="6"/>
      <c r="F123" s="6"/>
    </row>
    <row r="124" spans="1:6" x14ac:dyDescent="0.25">
      <c r="F124" s="5"/>
    </row>
    <row r="125" spans="1:6" x14ac:dyDescent="0.25">
      <c r="F125" s="5"/>
    </row>
    <row r="126" spans="1:6" x14ac:dyDescent="0.25">
      <c r="F1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pane xSplit="1" ySplit="5" topLeftCell="H30" activePane="bottomRight" state="frozen"/>
      <selection pane="topRight" activeCell="C1" sqref="C1"/>
      <selection pane="bottomLeft" activeCell="A4" sqref="A4"/>
      <selection pane="bottomRight" activeCell="I36" sqref="I36"/>
    </sheetView>
  </sheetViews>
  <sheetFormatPr defaultRowHeight="15" x14ac:dyDescent="0.25"/>
  <cols>
    <col min="1" max="1" width="48.7109375" bestFit="1" customWidth="1"/>
    <col min="2" max="4" width="16" bestFit="1" customWidth="1"/>
    <col min="5" max="5" width="15.28515625" bestFit="1" customWidth="1"/>
    <col min="6" max="6" width="16" bestFit="1" customWidth="1"/>
    <col min="7" max="7" width="14.85546875" customWidth="1"/>
    <col min="8" max="8" width="15.7109375" customWidth="1"/>
    <col min="9" max="9" width="15.28515625" bestFit="1" customWidth="1"/>
  </cols>
  <sheetData>
    <row r="1" spans="1:9" x14ac:dyDescent="0.25">
      <c r="A1" s="24" t="s">
        <v>121</v>
      </c>
    </row>
    <row r="2" spans="1:9" x14ac:dyDescent="0.25">
      <c r="A2" s="2" t="s">
        <v>123</v>
      </c>
    </row>
    <row r="3" spans="1:9" x14ac:dyDescent="0.25">
      <c r="A3" t="s">
        <v>76</v>
      </c>
    </row>
    <row r="4" spans="1:9" x14ac:dyDescent="0.25">
      <c r="B4" s="22" t="s">
        <v>73</v>
      </c>
      <c r="C4" s="22" t="s">
        <v>72</v>
      </c>
      <c r="D4" s="22" t="s">
        <v>74</v>
      </c>
      <c r="E4" s="22" t="s">
        <v>73</v>
      </c>
      <c r="F4" s="22" t="s">
        <v>72</v>
      </c>
      <c r="G4" s="33" t="s">
        <v>125</v>
      </c>
      <c r="H4" s="33" t="s">
        <v>73</v>
      </c>
      <c r="I4" s="33" t="s">
        <v>72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34">
        <v>43555</v>
      </c>
      <c r="H5" s="34">
        <v>43646</v>
      </c>
      <c r="I5" s="34">
        <v>43738</v>
      </c>
    </row>
    <row r="6" spans="1:9" ht="15.75" x14ac:dyDescent="0.25">
      <c r="A6" s="28" t="s">
        <v>100</v>
      </c>
      <c r="B6" s="18"/>
      <c r="C6" s="18"/>
      <c r="D6" s="18"/>
      <c r="E6" s="18"/>
      <c r="F6" s="18"/>
    </row>
    <row r="7" spans="1:9" x14ac:dyDescent="0.25">
      <c r="A7" s="26" t="s">
        <v>101</v>
      </c>
      <c r="B7" s="13">
        <f t="shared" ref="B7:I7" si="0">B8-B9</f>
        <v>4547540240</v>
      </c>
      <c r="C7" s="13">
        <f t="shared" si="0"/>
        <v>6750450938</v>
      </c>
      <c r="D7" s="13">
        <f t="shared" si="0"/>
        <v>2066412548</v>
      </c>
      <c r="E7" s="13">
        <f t="shared" si="0"/>
        <v>3621033125</v>
      </c>
      <c r="F7" s="13">
        <f t="shared" si="0"/>
        <v>5849032336</v>
      </c>
      <c r="G7" s="13">
        <f t="shared" si="0"/>
        <v>2573584265</v>
      </c>
      <c r="H7" s="13">
        <f t="shared" si="0"/>
        <v>5329377861</v>
      </c>
      <c r="I7" s="13">
        <f t="shared" si="0"/>
        <v>7389394746</v>
      </c>
    </row>
    <row r="8" spans="1:9" x14ac:dyDescent="0.25">
      <c r="A8" s="12" t="s">
        <v>17</v>
      </c>
      <c r="B8" s="11">
        <v>10119649496</v>
      </c>
      <c r="C8" s="11">
        <v>15216862294</v>
      </c>
      <c r="D8" s="11">
        <v>5848637251</v>
      </c>
      <c r="E8" s="11">
        <v>12056096162</v>
      </c>
      <c r="F8" s="11">
        <v>18652152816</v>
      </c>
      <c r="G8" s="11">
        <v>6901960895</v>
      </c>
      <c r="H8" s="11">
        <v>14121773076</v>
      </c>
      <c r="I8" s="20">
        <v>21374369140</v>
      </c>
    </row>
    <row r="9" spans="1:9" x14ac:dyDescent="0.25">
      <c r="A9" s="12" t="s">
        <v>18</v>
      </c>
      <c r="B9" s="11">
        <v>5572109256</v>
      </c>
      <c r="C9" s="11">
        <v>8466411356</v>
      </c>
      <c r="D9" s="11">
        <v>3782224703</v>
      </c>
      <c r="E9" s="11">
        <v>8435063037</v>
      </c>
      <c r="F9" s="11">
        <v>12803120480</v>
      </c>
      <c r="G9" s="11">
        <v>4328376630</v>
      </c>
      <c r="H9" s="11">
        <v>8792395215</v>
      </c>
      <c r="I9" s="20">
        <v>13984974394</v>
      </c>
    </row>
    <row r="10" spans="1:9" x14ac:dyDescent="0.25">
      <c r="A10" s="12"/>
      <c r="B10" s="11"/>
      <c r="C10" s="11"/>
      <c r="D10" s="11"/>
      <c r="E10" s="11"/>
      <c r="F10" s="11"/>
    </row>
    <row r="11" spans="1:9" x14ac:dyDescent="0.25">
      <c r="A11" s="12" t="s">
        <v>19</v>
      </c>
      <c r="B11" s="11">
        <v>207063312</v>
      </c>
      <c r="C11" s="11">
        <v>284390745</v>
      </c>
      <c r="D11" s="11">
        <v>54416147</v>
      </c>
      <c r="E11" s="11">
        <v>180252875</v>
      </c>
      <c r="F11" s="11">
        <v>273555878</v>
      </c>
      <c r="G11" s="11">
        <v>35449511</v>
      </c>
      <c r="H11" s="11">
        <v>215972954</v>
      </c>
      <c r="I11" s="20">
        <v>399963457</v>
      </c>
    </row>
    <row r="12" spans="1:9" x14ac:dyDescent="0.25">
      <c r="A12" s="12" t="s">
        <v>20</v>
      </c>
      <c r="B12" s="11">
        <v>1407622024</v>
      </c>
      <c r="C12" s="11">
        <v>2171044332</v>
      </c>
      <c r="D12" s="11">
        <v>616105282</v>
      </c>
      <c r="E12" s="11">
        <v>1296809751</v>
      </c>
      <c r="F12" s="11">
        <v>1988217367</v>
      </c>
      <c r="G12" s="11">
        <v>810586055</v>
      </c>
      <c r="H12" s="11">
        <v>1482385652</v>
      </c>
      <c r="I12" s="20">
        <v>2208042164</v>
      </c>
    </row>
    <row r="13" spans="1:9" x14ac:dyDescent="0.25">
      <c r="A13" s="12" t="s">
        <v>21</v>
      </c>
      <c r="B13">
        <v>140155632</v>
      </c>
      <c r="C13" s="11">
        <v>210879540</v>
      </c>
      <c r="D13" s="11">
        <v>37638733</v>
      </c>
      <c r="E13" s="11">
        <v>169175348</v>
      </c>
      <c r="F13" s="11">
        <v>227645581</v>
      </c>
      <c r="G13" s="11">
        <v>100601695</v>
      </c>
      <c r="H13" s="11">
        <v>187328945</v>
      </c>
      <c r="I13" s="20">
        <v>245611787</v>
      </c>
    </row>
    <row r="14" spans="1:9" x14ac:dyDescent="0.25">
      <c r="A14" s="11"/>
      <c r="B14" s="13">
        <f t="shared" ref="B14:E14" si="1">SUM(B11:B13)</f>
        <v>1754840968</v>
      </c>
      <c r="C14" s="13">
        <f t="shared" si="1"/>
        <v>2666314617</v>
      </c>
      <c r="D14" s="13">
        <f t="shared" si="1"/>
        <v>708160162</v>
      </c>
      <c r="E14" s="13">
        <f t="shared" si="1"/>
        <v>1646237974</v>
      </c>
      <c r="F14" s="13">
        <f>SUM(F11:F13)</f>
        <v>2489418826</v>
      </c>
      <c r="G14" s="13">
        <f>SUM(G11:G13)</f>
        <v>946637261</v>
      </c>
      <c r="H14" s="13">
        <f>SUM(H11:H13)</f>
        <v>1885687551</v>
      </c>
      <c r="I14" s="13">
        <f>SUM(I11:I13)</f>
        <v>2853617408</v>
      </c>
    </row>
    <row r="15" spans="1:9" x14ac:dyDescent="0.25">
      <c r="A15" s="31" t="s">
        <v>102</v>
      </c>
      <c r="B15" s="13">
        <f t="shared" ref="B15:I15" si="2">B7+B14</f>
        <v>6302381208</v>
      </c>
      <c r="C15" s="13">
        <f t="shared" si="2"/>
        <v>9416765555</v>
      </c>
      <c r="D15" s="13">
        <f t="shared" si="2"/>
        <v>2774572710</v>
      </c>
      <c r="E15" s="13">
        <f t="shared" si="2"/>
        <v>5267271099</v>
      </c>
      <c r="F15" s="13">
        <f t="shared" si="2"/>
        <v>8338451162</v>
      </c>
      <c r="G15" s="13">
        <f t="shared" si="2"/>
        <v>3520221526</v>
      </c>
      <c r="H15" s="13">
        <f t="shared" si="2"/>
        <v>7215065412</v>
      </c>
      <c r="I15" s="13">
        <f t="shared" si="2"/>
        <v>10243012154</v>
      </c>
    </row>
    <row r="16" spans="1:9" x14ac:dyDescent="0.25">
      <c r="A16" s="12" t="s">
        <v>22</v>
      </c>
      <c r="B16" s="11">
        <v>1552832508</v>
      </c>
      <c r="C16" s="11">
        <v>2798540959</v>
      </c>
      <c r="D16" s="11">
        <v>996477111</v>
      </c>
      <c r="E16" s="11">
        <v>1976997625</v>
      </c>
      <c r="F16" s="11">
        <v>3055880422</v>
      </c>
      <c r="G16" s="11">
        <v>1029091496</v>
      </c>
      <c r="H16" s="11">
        <v>2178965323</v>
      </c>
      <c r="I16" s="20">
        <v>3247057468</v>
      </c>
    </row>
    <row r="17" spans="1:9" x14ac:dyDescent="0.25">
      <c r="A17" s="12" t="s">
        <v>23</v>
      </c>
      <c r="B17" s="11">
        <v>8410438</v>
      </c>
      <c r="C17" s="11">
        <v>11723148</v>
      </c>
      <c r="D17" s="11">
        <v>3887647</v>
      </c>
      <c r="E17" s="11">
        <v>6592314</v>
      </c>
      <c r="F17" s="11">
        <v>11273438</v>
      </c>
      <c r="G17" s="11">
        <v>5177277</v>
      </c>
      <c r="H17" s="11">
        <v>7894465</v>
      </c>
      <c r="I17" s="20">
        <v>8685348</v>
      </c>
    </row>
    <row r="18" spans="1:9" x14ac:dyDescent="0.25">
      <c r="A18" s="12" t="s">
        <v>24</v>
      </c>
      <c r="B18" s="11">
        <v>317377</v>
      </c>
      <c r="C18" s="11">
        <v>439773</v>
      </c>
      <c r="D18" s="11">
        <v>560969</v>
      </c>
      <c r="E18" s="11">
        <v>560969</v>
      </c>
      <c r="F18" s="11">
        <v>560969</v>
      </c>
      <c r="G18" s="11">
        <v>172127</v>
      </c>
      <c r="H18" s="11">
        <v>392100</v>
      </c>
      <c r="I18" s="20">
        <v>537127</v>
      </c>
    </row>
    <row r="19" spans="1:9" x14ac:dyDescent="0.25">
      <c r="A19" s="12" t="s">
        <v>25</v>
      </c>
      <c r="B19" s="11">
        <v>277571188</v>
      </c>
      <c r="C19" s="11">
        <v>465886612</v>
      </c>
      <c r="D19" s="11">
        <v>193203071</v>
      </c>
      <c r="E19" s="11">
        <v>325030200</v>
      </c>
      <c r="F19" s="11">
        <v>545601221</v>
      </c>
      <c r="G19" s="11">
        <v>163727228</v>
      </c>
      <c r="H19" s="11">
        <v>348352841</v>
      </c>
      <c r="I19" s="20">
        <v>553857780</v>
      </c>
    </row>
    <row r="20" spans="1:9" x14ac:dyDescent="0.25">
      <c r="A20" s="12" t="s">
        <v>26</v>
      </c>
      <c r="B20" s="11">
        <v>49132629</v>
      </c>
      <c r="C20" s="11">
        <v>68220464</v>
      </c>
      <c r="D20" s="11">
        <v>23920417</v>
      </c>
      <c r="E20" s="11">
        <v>47741760</v>
      </c>
      <c r="F20" s="11">
        <v>70884564</v>
      </c>
      <c r="G20" s="11">
        <v>32651072</v>
      </c>
      <c r="H20" s="11">
        <v>40010153</v>
      </c>
      <c r="I20" s="20">
        <v>63099748</v>
      </c>
    </row>
    <row r="21" spans="1:9" x14ac:dyDescent="0.25">
      <c r="A21" s="12" t="s">
        <v>27</v>
      </c>
      <c r="B21" s="11">
        <v>3786492</v>
      </c>
      <c r="C21" s="11">
        <v>6303477</v>
      </c>
      <c r="D21" s="11">
        <v>5542075</v>
      </c>
      <c r="E21" s="11">
        <v>9339193</v>
      </c>
      <c r="F21" s="11">
        <v>12459377</v>
      </c>
      <c r="G21" s="11">
        <v>3660705</v>
      </c>
      <c r="H21" s="11">
        <v>6242617</v>
      </c>
      <c r="I21" s="20">
        <v>9090392</v>
      </c>
    </row>
    <row r="22" spans="1:9" x14ac:dyDescent="0.25">
      <c r="A22" s="12" t="s">
        <v>28</v>
      </c>
      <c r="B22" s="11">
        <v>216500</v>
      </c>
      <c r="C22" s="11">
        <v>262500</v>
      </c>
      <c r="D22" s="11">
        <v>50000</v>
      </c>
      <c r="E22" s="11">
        <v>161250</v>
      </c>
      <c r="F22" s="11">
        <v>207250</v>
      </c>
      <c r="G22" s="11">
        <v>34500</v>
      </c>
      <c r="H22" s="11">
        <v>186000</v>
      </c>
      <c r="I22" s="20">
        <v>243500</v>
      </c>
    </row>
    <row r="23" spans="1:9" x14ac:dyDescent="0.25">
      <c r="A23" s="12" t="s">
        <v>29</v>
      </c>
      <c r="B23" s="11">
        <v>9284000</v>
      </c>
      <c r="C23" s="11">
        <v>12914000</v>
      </c>
      <c r="D23" s="11">
        <v>5350000</v>
      </c>
      <c r="E23" s="11">
        <v>9124000</v>
      </c>
      <c r="F23" s="11">
        <v>12754000</v>
      </c>
      <c r="G23" s="11">
        <v>6750000</v>
      </c>
      <c r="H23" s="11">
        <v>10278756</v>
      </c>
      <c r="I23" s="20">
        <v>14628756</v>
      </c>
    </row>
    <row r="24" spans="1:9" x14ac:dyDescent="0.25">
      <c r="A24" s="12" t="s">
        <v>30</v>
      </c>
      <c r="B24" s="11">
        <v>171975271</v>
      </c>
      <c r="C24" s="11">
        <v>259674536</v>
      </c>
      <c r="D24" s="11">
        <v>106881581</v>
      </c>
      <c r="E24" s="11">
        <v>208974606</v>
      </c>
      <c r="F24" s="11">
        <v>349230102</v>
      </c>
      <c r="G24" s="11">
        <v>153572658</v>
      </c>
      <c r="H24" s="11">
        <v>281152779</v>
      </c>
      <c r="I24" s="20">
        <v>447884106</v>
      </c>
    </row>
    <row r="25" spans="1:9" x14ac:dyDescent="0.25">
      <c r="A25" s="12" t="s">
        <v>31</v>
      </c>
      <c r="B25" s="11">
        <v>75660641</v>
      </c>
      <c r="C25" s="11">
        <v>102955944</v>
      </c>
      <c r="D25" s="11">
        <v>52584760</v>
      </c>
      <c r="E25" s="11">
        <v>93171494</v>
      </c>
      <c r="F25" s="11">
        <v>140226402</v>
      </c>
      <c r="G25" s="11">
        <v>64166777</v>
      </c>
      <c r="H25" s="11">
        <v>83410538</v>
      </c>
      <c r="I25" s="20">
        <v>110701044</v>
      </c>
    </row>
    <row r="26" spans="1:9" x14ac:dyDescent="0.25">
      <c r="A26" s="12" t="s">
        <v>32</v>
      </c>
      <c r="B26" s="11">
        <v>310989552</v>
      </c>
      <c r="C26" s="11">
        <v>412437242</v>
      </c>
      <c r="D26" s="11">
        <v>164181796</v>
      </c>
      <c r="E26" s="11">
        <v>317363547</v>
      </c>
      <c r="F26" s="11">
        <v>467699659</v>
      </c>
      <c r="G26" s="11">
        <v>147827492</v>
      </c>
      <c r="H26" s="11">
        <v>326964642</v>
      </c>
      <c r="I26" s="20">
        <v>473517877</v>
      </c>
    </row>
    <row r="27" spans="1:9" x14ac:dyDescent="0.25">
      <c r="A27" s="10"/>
      <c r="B27" s="13">
        <f t="shared" ref="B27:E27" si="3">SUM(B16:B26)</f>
        <v>2460176596</v>
      </c>
      <c r="C27" s="13">
        <f t="shared" si="3"/>
        <v>4139358655</v>
      </c>
      <c r="D27" s="13">
        <f t="shared" si="3"/>
        <v>1552639427</v>
      </c>
      <c r="E27" s="13">
        <f t="shared" si="3"/>
        <v>2995056958</v>
      </c>
      <c r="F27" s="13">
        <f>SUM(F16:F26)</f>
        <v>4666777404</v>
      </c>
      <c r="G27" s="13">
        <f>SUM(G16:G26)</f>
        <v>1606831332</v>
      </c>
      <c r="H27" s="13">
        <f>SUM(H16:H26)</f>
        <v>3283850214</v>
      </c>
      <c r="I27" s="13">
        <f>SUM(I16:I26)</f>
        <v>4929303146</v>
      </c>
    </row>
    <row r="28" spans="1:9" x14ac:dyDescent="0.25">
      <c r="A28" s="31" t="s">
        <v>103</v>
      </c>
      <c r="B28" s="13">
        <f t="shared" ref="B28:D28" si="4">B15-B27</f>
        <v>3842204612</v>
      </c>
      <c r="C28" s="13">
        <f t="shared" si="4"/>
        <v>5277406900</v>
      </c>
      <c r="D28" s="13">
        <f t="shared" si="4"/>
        <v>1221933283</v>
      </c>
      <c r="E28" s="13">
        <f>E15-E27</f>
        <v>2272214141</v>
      </c>
      <c r="F28" s="13">
        <f>F15-F27</f>
        <v>3671673758</v>
      </c>
      <c r="G28" s="13">
        <f>G15-G27</f>
        <v>1913390194</v>
      </c>
      <c r="H28" s="13">
        <f>H15-H27</f>
        <v>3931215198</v>
      </c>
      <c r="I28" s="13">
        <f>I15-I27</f>
        <v>5313709008</v>
      </c>
    </row>
    <row r="29" spans="1:9" x14ac:dyDescent="0.25">
      <c r="A29" s="31" t="s">
        <v>104</v>
      </c>
      <c r="B29" s="13"/>
      <c r="C29" s="13"/>
      <c r="D29" s="13"/>
      <c r="E29" s="13"/>
      <c r="F29" s="13"/>
    </row>
    <row r="30" spans="1:9" x14ac:dyDescent="0.25">
      <c r="A30" s="12" t="s">
        <v>33</v>
      </c>
      <c r="B30" s="11">
        <v>1138844423</v>
      </c>
      <c r="C30" s="11">
        <v>1462568523</v>
      </c>
      <c r="D30" s="11">
        <v>314144000</v>
      </c>
      <c r="E30" s="14">
        <v>1124607780</v>
      </c>
      <c r="F30" s="11">
        <v>1813271280</v>
      </c>
      <c r="G30" s="11">
        <v>890861470</v>
      </c>
      <c r="H30" s="11">
        <v>2126875060</v>
      </c>
      <c r="I30" s="20">
        <v>3273917809</v>
      </c>
    </row>
    <row r="31" spans="1:9" x14ac:dyDescent="0.25">
      <c r="A31" s="12" t="s">
        <v>34</v>
      </c>
      <c r="B31" s="11">
        <v>-56249228</v>
      </c>
      <c r="C31" s="11">
        <v>-173799456</v>
      </c>
      <c r="D31" s="11"/>
      <c r="E31" s="11"/>
      <c r="F31" s="11"/>
      <c r="G31">
        <v>15331377</v>
      </c>
      <c r="H31">
        <v>13989218</v>
      </c>
      <c r="I31" s="20">
        <v>17488184</v>
      </c>
    </row>
    <row r="32" spans="1:9" x14ac:dyDescent="0.25">
      <c r="A32" s="12" t="s">
        <v>35</v>
      </c>
      <c r="B32" s="11"/>
      <c r="C32" s="11"/>
      <c r="D32" s="11"/>
      <c r="E32" s="11"/>
      <c r="F32" s="11"/>
    </row>
    <row r="33" spans="1:9" x14ac:dyDescent="0.25">
      <c r="A33" s="10"/>
      <c r="B33" s="13">
        <f t="shared" ref="B33:E33" si="5">SUM(B30:B32)</f>
        <v>1082595195</v>
      </c>
      <c r="C33" s="13">
        <f t="shared" si="5"/>
        <v>1288769067</v>
      </c>
      <c r="D33" s="13">
        <f t="shared" si="5"/>
        <v>314144000</v>
      </c>
      <c r="E33" s="13">
        <f t="shared" si="5"/>
        <v>1124607780</v>
      </c>
      <c r="F33" s="13">
        <f>SUM(F30:F32)</f>
        <v>1813271280</v>
      </c>
      <c r="G33" s="13">
        <f>SUM(G30:G32)</f>
        <v>906192847</v>
      </c>
      <c r="H33" s="13">
        <f>SUM(H30:H32)</f>
        <v>2140864278</v>
      </c>
      <c r="I33" s="13">
        <f>SUM(I30:I32)</f>
        <v>3291405993</v>
      </c>
    </row>
    <row r="34" spans="1:9" x14ac:dyDescent="0.25">
      <c r="A34" s="31" t="s">
        <v>105</v>
      </c>
      <c r="B34" s="13">
        <f t="shared" ref="B34:I34" si="6">B28-B33</f>
        <v>2759609417</v>
      </c>
      <c r="C34" s="13">
        <f t="shared" si="6"/>
        <v>3988637833</v>
      </c>
      <c r="D34" s="13">
        <f t="shared" si="6"/>
        <v>907789283</v>
      </c>
      <c r="E34" s="13">
        <f t="shared" si="6"/>
        <v>1147606361</v>
      </c>
      <c r="F34" s="13">
        <f t="shared" si="6"/>
        <v>1858402478</v>
      </c>
      <c r="G34" s="13">
        <f t="shared" si="6"/>
        <v>1007197347</v>
      </c>
      <c r="H34" s="13">
        <f t="shared" si="6"/>
        <v>1790350920</v>
      </c>
      <c r="I34" s="13">
        <f t="shared" si="6"/>
        <v>2022303015</v>
      </c>
    </row>
    <row r="35" spans="1:9" x14ac:dyDescent="0.25">
      <c r="A35" s="31" t="s">
        <v>106</v>
      </c>
      <c r="B35" s="13"/>
      <c r="C35" s="13"/>
      <c r="D35" s="13"/>
      <c r="E35" s="13"/>
      <c r="F35" s="13"/>
    </row>
    <row r="36" spans="1:9" x14ac:dyDescent="0.25">
      <c r="A36" s="12" t="s">
        <v>36</v>
      </c>
      <c r="B36" s="11">
        <v>1415381035</v>
      </c>
      <c r="C36" s="11">
        <v>1985526276</v>
      </c>
      <c r="D36" s="11">
        <v>524760849</v>
      </c>
      <c r="E36" s="11">
        <v>759871993</v>
      </c>
      <c r="F36" s="11">
        <v>1070699792</v>
      </c>
      <c r="G36" s="11">
        <v>548468792</v>
      </c>
      <c r="H36" s="11">
        <v>1303618006</v>
      </c>
      <c r="I36" s="20">
        <v>1869274920</v>
      </c>
    </row>
    <row r="37" spans="1:9" x14ac:dyDescent="0.25">
      <c r="A37" s="12" t="s">
        <v>37</v>
      </c>
      <c r="B37" s="11">
        <v>3841383</v>
      </c>
      <c r="C37" s="11">
        <v>12072207</v>
      </c>
      <c r="D37" s="11">
        <v>3863033</v>
      </c>
      <c r="E37" s="11">
        <v>5568062</v>
      </c>
      <c r="F37" s="11">
        <v>13585400</v>
      </c>
      <c r="G37" s="11">
        <v>-11671813</v>
      </c>
      <c r="H37" s="11">
        <v>-57994470</v>
      </c>
    </row>
    <row r="38" spans="1:9" x14ac:dyDescent="0.25">
      <c r="A38" s="10"/>
      <c r="B38" s="13">
        <f t="shared" ref="B38:E38" si="7">SUM(B36:B37)</f>
        <v>1419222418</v>
      </c>
      <c r="C38" s="13">
        <f t="shared" si="7"/>
        <v>1997598483</v>
      </c>
      <c r="D38" s="13">
        <f t="shared" si="7"/>
        <v>528623882</v>
      </c>
      <c r="E38" s="13">
        <f t="shared" si="7"/>
        <v>765440055</v>
      </c>
      <c r="F38" s="13">
        <f>SUM(F36:F37)</f>
        <v>1084285192</v>
      </c>
      <c r="G38" s="13">
        <f>SUM(G36:G37)</f>
        <v>536796979</v>
      </c>
      <c r="H38" s="13">
        <f>SUM(H36:H37)</f>
        <v>1245623536</v>
      </c>
      <c r="I38" s="13">
        <f>SUM(I36:I37)</f>
        <v>1869274920</v>
      </c>
    </row>
    <row r="39" spans="1:9" x14ac:dyDescent="0.25">
      <c r="A39" s="28" t="s">
        <v>107</v>
      </c>
      <c r="B39" s="13">
        <f t="shared" ref="B39:E39" si="8">B34-B38</f>
        <v>1340386999</v>
      </c>
      <c r="C39" s="13">
        <f t="shared" si="8"/>
        <v>1991039350</v>
      </c>
      <c r="D39" s="13">
        <f t="shared" si="8"/>
        <v>379165401</v>
      </c>
      <c r="E39" s="13">
        <f t="shared" si="8"/>
        <v>382166306</v>
      </c>
      <c r="F39" s="13">
        <f>F34-F38</f>
        <v>774117286</v>
      </c>
      <c r="G39" s="13">
        <f>G34-G38</f>
        <v>470400368</v>
      </c>
      <c r="H39" s="13">
        <f>H34-H38</f>
        <v>544727384</v>
      </c>
      <c r="I39" s="13">
        <f>I34-I38</f>
        <v>153028095</v>
      </c>
    </row>
    <row r="40" spans="1:9" x14ac:dyDescent="0.25">
      <c r="A40" s="32" t="s">
        <v>108</v>
      </c>
      <c r="B40" s="30">
        <f t="shared" ref="B40:I40" si="9">B39/B41</f>
        <v>1.348062288701205</v>
      </c>
      <c r="C40" s="30">
        <f t="shared" si="9"/>
        <v>2.0024403885277908</v>
      </c>
      <c r="D40" s="30">
        <f t="shared" si="9"/>
        <v>0.38133656820732131</v>
      </c>
      <c r="E40" s="30">
        <f t="shared" si="9"/>
        <v>0.36605205399217017</v>
      </c>
      <c r="F40" s="30">
        <f t="shared" si="9"/>
        <v>0.74147620583575002</v>
      </c>
      <c r="G40" s="30">
        <f t="shared" si="9"/>
        <v>0.45056567834913402</v>
      </c>
      <c r="H40" s="30">
        <f t="shared" si="9"/>
        <v>0.51152809307082037</v>
      </c>
      <c r="I40" s="30">
        <f t="shared" si="9"/>
        <v>0.14370155039169161</v>
      </c>
    </row>
    <row r="41" spans="1:9" x14ac:dyDescent="0.25">
      <c r="A41" s="32" t="s">
        <v>109</v>
      </c>
      <c r="B41" s="13">
        <f>'1'!B43/10</f>
        <v>994306428</v>
      </c>
      <c r="C41" s="13">
        <f>'1'!C43/10</f>
        <v>994306428</v>
      </c>
      <c r="D41" s="13">
        <f>'1'!D43/10</f>
        <v>994306428</v>
      </c>
      <c r="E41" s="13">
        <f>'1'!E43/10</f>
        <v>1044021750</v>
      </c>
      <c r="F41" s="13">
        <f>'1'!F43/10</f>
        <v>1044021750</v>
      </c>
      <c r="G41" s="13">
        <f>'1'!G43/10</f>
        <v>1044021750</v>
      </c>
      <c r="H41" s="13">
        <f>'1'!H43/10</f>
        <v>1064902185</v>
      </c>
      <c r="I41" s="13">
        <f>'1'!I43/10</f>
        <v>1064902185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xSplit="1" ySplit="5" topLeftCell="I6" activePane="bottomRight" state="frozen"/>
      <selection pane="topRight" activeCell="C1" sqref="C1"/>
      <selection pane="bottomLeft" activeCell="A5" sqref="A5"/>
      <selection pane="bottomRight" activeCell="I48" sqref="I48"/>
    </sheetView>
  </sheetViews>
  <sheetFormatPr defaultRowHeight="15" x14ac:dyDescent="0.25"/>
  <cols>
    <col min="1" max="1" width="46.42578125" customWidth="1"/>
    <col min="2" max="4" width="16" bestFit="1" customWidth="1"/>
    <col min="5" max="6" width="18" bestFit="1" customWidth="1"/>
    <col min="7" max="7" width="16.28515625" customWidth="1"/>
    <col min="8" max="8" width="17.85546875" customWidth="1"/>
    <col min="9" max="9" width="15.28515625" bestFit="1" customWidth="1"/>
  </cols>
  <sheetData>
    <row r="1" spans="1:9" x14ac:dyDescent="0.25">
      <c r="A1" s="24" t="s">
        <v>121</v>
      </c>
    </row>
    <row r="2" spans="1:9" x14ac:dyDescent="0.25">
      <c r="A2" s="2" t="s">
        <v>124</v>
      </c>
    </row>
    <row r="3" spans="1:9" x14ac:dyDescent="0.25">
      <c r="A3" t="s">
        <v>76</v>
      </c>
    </row>
    <row r="4" spans="1:9" x14ac:dyDescent="0.25">
      <c r="B4" s="22" t="s">
        <v>73</v>
      </c>
      <c r="C4" s="22" t="s">
        <v>72</v>
      </c>
      <c r="D4" s="22" t="s">
        <v>74</v>
      </c>
      <c r="E4" s="22" t="s">
        <v>73</v>
      </c>
      <c r="F4" s="22" t="s">
        <v>72</v>
      </c>
      <c r="G4" s="33" t="s">
        <v>125</v>
      </c>
      <c r="H4" s="33" t="s">
        <v>73</v>
      </c>
      <c r="I4" s="33" t="s">
        <v>72</v>
      </c>
    </row>
    <row r="5" spans="1:9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  <c r="G5" s="34">
        <v>43555</v>
      </c>
      <c r="H5" s="34">
        <v>43646</v>
      </c>
      <c r="I5" s="34">
        <v>43738</v>
      </c>
    </row>
    <row r="6" spans="1:9" ht="15.75" x14ac:dyDescent="0.25">
      <c r="A6" s="28" t="s">
        <v>110</v>
      </c>
      <c r="B6" s="23"/>
      <c r="C6" s="23"/>
      <c r="D6" s="23"/>
      <c r="E6" s="23"/>
      <c r="F6" s="23"/>
    </row>
    <row r="7" spans="1:9" x14ac:dyDescent="0.25">
      <c r="A7" s="26" t="s">
        <v>111</v>
      </c>
      <c r="B7" s="15"/>
      <c r="C7" s="15"/>
      <c r="D7" s="15"/>
      <c r="E7" s="15"/>
      <c r="F7" s="15" t="s">
        <v>75</v>
      </c>
    </row>
    <row r="8" spans="1:9" x14ac:dyDescent="0.25">
      <c r="A8" s="1" t="s">
        <v>38</v>
      </c>
      <c r="B8" s="15">
        <v>10338218492</v>
      </c>
      <c r="C8" s="15">
        <v>11216421442</v>
      </c>
      <c r="D8" s="15">
        <v>5679308814</v>
      </c>
      <c r="E8" s="15">
        <v>11887439233</v>
      </c>
      <c r="F8" s="15">
        <v>18572012390</v>
      </c>
      <c r="G8" s="15">
        <v>6902481855</v>
      </c>
      <c r="H8" s="15">
        <v>14266401544</v>
      </c>
      <c r="I8" s="20">
        <v>21694300495</v>
      </c>
    </row>
    <row r="9" spans="1:9" x14ac:dyDescent="0.25">
      <c r="A9" s="1" t="s">
        <v>39</v>
      </c>
      <c r="B9" s="15">
        <v>-5897472861</v>
      </c>
      <c r="C9" s="15">
        <v>-5897472861</v>
      </c>
      <c r="D9" s="15">
        <v>-2934281110</v>
      </c>
      <c r="E9" s="15">
        <v>-7360073518</v>
      </c>
      <c r="F9" s="15">
        <v>-11933498956</v>
      </c>
      <c r="G9" s="15">
        <v>-4341543289</v>
      </c>
      <c r="H9" s="15">
        <v>-9004801726</v>
      </c>
      <c r="I9" s="20">
        <v>-13431220971</v>
      </c>
    </row>
    <row r="10" spans="1:9" x14ac:dyDescent="0.25">
      <c r="A10" s="1" t="s">
        <v>40</v>
      </c>
      <c r="B10" s="15">
        <v>18705470</v>
      </c>
      <c r="C10" s="15">
        <v>18705470</v>
      </c>
      <c r="D10" s="15">
        <v>2856984</v>
      </c>
      <c r="E10" s="15">
        <v>16456984</v>
      </c>
      <c r="F10" s="15">
        <v>16456984</v>
      </c>
      <c r="G10" s="15">
        <v>8526686</v>
      </c>
      <c r="H10" s="15">
        <v>13518681</v>
      </c>
      <c r="I10" s="20">
        <v>15405189</v>
      </c>
    </row>
    <row r="11" spans="1:9" x14ac:dyDescent="0.25">
      <c r="A11" s="1" t="s">
        <v>41</v>
      </c>
      <c r="B11" s="15">
        <v>1407622024</v>
      </c>
      <c r="C11" s="15">
        <v>1407622024</v>
      </c>
      <c r="D11" s="15">
        <v>616105282</v>
      </c>
      <c r="E11" s="15">
        <v>1296809751</v>
      </c>
      <c r="F11" s="15">
        <v>1988217367</v>
      </c>
      <c r="G11" s="15">
        <v>810586055</v>
      </c>
      <c r="H11" s="15">
        <v>1482385652</v>
      </c>
      <c r="I11" s="20">
        <v>2208042164</v>
      </c>
    </row>
    <row r="12" spans="1:9" x14ac:dyDescent="0.25">
      <c r="A12" s="1" t="s">
        <v>42</v>
      </c>
      <c r="B12" s="15">
        <v>23139577</v>
      </c>
      <c r="C12" s="15">
        <v>23139577</v>
      </c>
      <c r="D12" s="15">
        <v>7907000</v>
      </c>
      <c r="E12" s="15">
        <v>119472220</v>
      </c>
      <c r="F12" s="15">
        <v>124258720</v>
      </c>
      <c r="G12" s="15">
        <v>56138530</v>
      </c>
      <c r="H12" s="15">
        <v>87562470</v>
      </c>
      <c r="I12" s="20">
        <v>94363578</v>
      </c>
    </row>
    <row r="13" spans="1:9" x14ac:dyDescent="0.25">
      <c r="A13" s="1" t="s">
        <v>43</v>
      </c>
      <c r="B13" s="15">
        <v>-1562116508</v>
      </c>
      <c r="C13" s="15">
        <v>-1562116508</v>
      </c>
      <c r="D13" s="15">
        <v>-1001827111</v>
      </c>
      <c r="E13" s="15">
        <v>-1986121625</v>
      </c>
      <c r="F13" s="15">
        <v>-3068634422</v>
      </c>
      <c r="G13" s="15">
        <v>-1035841496</v>
      </c>
      <c r="H13" s="15">
        <v>-2189244079</v>
      </c>
      <c r="I13" s="20">
        <v>-3261686224</v>
      </c>
    </row>
    <row r="14" spans="1:9" x14ac:dyDescent="0.25">
      <c r="A14" s="1" t="s">
        <v>44</v>
      </c>
      <c r="B14" s="15">
        <v>-75660641</v>
      </c>
      <c r="C14" s="15">
        <v>-75660641</v>
      </c>
      <c r="D14" s="15">
        <v>-52584760</v>
      </c>
      <c r="E14" s="15">
        <v>-93171494</v>
      </c>
      <c r="F14" s="15">
        <v>-140226402</v>
      </c>
      <c r="G14" s="15">
        <v>-64166777</v>
      </c>
      <c r="H14" s="15">
        <v>-83410538</v>
      </c>
      <c r="I14" s="20">
        <v>-110701044</v>
      </c>
    </row>
    <row r="15" spans="1:9" x14ac:dyDescent="0.25">
      <c r="A15" s="1" t="s">
        <v>45</v>
      </c>
      <c r="B15" s="15">
        <v>140155632</v>
      </c>
      <c r="C15" s="15">
        <v>140155632</v>
      </c>
      <c r="D15" s="15">
        <v>37638733</v>
      </c>
      <c r="E15" s="15">
        <v>169175348</v>
      </c>
      <c r="F15" s="15">
        <v>227645581</v>
      </c>
      <c r="G15" s="15">
        <v>100601695</v>
      </c>
      <c r="H15" s="15">
        <v>187328945</v>
      </c>
      <c r="I15" s="20">
        <v>245611787</v>
      </c>
    </row>
    <row r="16" spans="1:9" x14ac:dyDescent="0.25">
      <c r="A16" s="1" t="s">
        <v>46</v>
      </c>
      <c r="B16" s="15">
        <v>-684099325</v>
      </c>
      <c r="C16" s="15">
        <v>-684099325</v>
      </c>
      <c r="D16" s="15">
        <v>-420312229</v>
      </c>
      <c r="E16" s="15">
        <v>-751299610</v>
      </c>
      <c r="F16" s="15">
        <v>-1183825565</v>
      </c>
      <c r="G16" s="15">
        <v>-382558655</v>
      </c>
      <c r="H16" s="15">
        <v>-760335370</v>
      </c>
      <c r="I16" s="20">
        <v>-1173987320</v>
      </c>
    </row>
    <row r="17" spans="1:9" x14ac:dyDescent="0.25">
      <c r="A17" s="1" t="s">
        <v>47</v>
      </c>
      <c r="B17" s="15">
        <v>-1531800847</v>
      </c>
      <c r="C17" s="15">
        <v>-1531800847</v>
      </c>
      <c r="D17" s="15">
        <v>460371269</v>
      </c>
      <c r="E17" s="15">
        <v>-372202560</v>
      </c>
      <c r="F17" s="16">
        <v>-511150667</v>
      </c>
      <c r="G17" s="15">
        <v>-695297723</v>
      </c>
      <c r="H17" s="15">
        <v>-1266077964</v>
      </c>
      <c r="I17" s="20">
        <v>-1594929058</v>
      </c>
    </row>
    <row r="18" spans="1:9" x14ac:dyDescent="0.25">
      <c r="A18" s="4"/>
      <c r="B18" s="17">
        <f t="shared" ref="B18:D18" si="0">SUM(B8:B17)</f>
        <v>2176691013</v>
      </c>
      <c r="C18" s="17">
        <f t="shared" si="0"/>
        <v>3054893963</v>
      </c>
      <c r="D18" s="17">
        <f t="shared" si="0"/>
        <v>2395182872</v>
      </c>
      <c r="E18" s="17">
        <f>SUM(E8:E17)</f>
        <v>2926484729</v>
      </c>
      <c r="F18" s="17">
        <f>SUM(F8:F17)</f>
        <v>4091255030</v>
      </c>
      <c r="G18" s="17">
        <f>SUM(G8:G17)</f>
        <v>1358926881</v>
      </c>
      <c r="H18" s="17">
        <f>SUM(H8:H17)</f>
        <v>2733327615</v>
      </c>
      <c r="I18" s="17">
        <f>SUM(I8:I17)</f>
        <v>4685198596</v>
      </c>
    </row>
    <row r="19" spans="1:9" x14ac:dyDescent="0.25">
      <c r="A19" s="26" t="s">
        <v>112</v>
      </c>
      <c r="B19" s="17"/>
      <c r="C19" s="17"/>
      <c r="D19" s="17"/>
      <c r="E19" s="17"/>
      <c r="F19" s="17"/>
    </row>
    <row r="20" spans="1:9" x14ac:dyDescent="0.25">
      <c r="A20" s="1" t="s">
        <v>48</v>
      </c>
      <c r="B20" s="15">
        <v>104773525</v>
      </c>
      <c r="C20" s="15">
        <v>104773525</v>
      </c>
      <c r="D20" s="15">
        <v>4934841</v>
      </c>
      <c r="E20" s="15">
        <v>1245161390</v>
      </c>
      <c r="F20" s="15">
        <v>1262396732</v>
      </c>
      <c r="G20" s="15">
        <v>-83748990</v>
      </c>
      <c r="H20" s="15">
        <v>-489526149</v>
      </c>
      <c r="I20" s="20">
        <v>-496403248</v>
      </c>
    </row>
    <row r="21" spans="1:9" x14ac:dyDescent="0.25">
      <c r="A21" s="1" t="s">
        <v>49</v>
      </c>
      <c r="B21" s="15">
        <v>1833450160</v>
      </c>
      <c r="C21" s="15">
        <v>1833450160</v>
      </c>
      <c r="D21" s="15">
        <v>-2450000000</v>
      </c>
      <c r="E21" s="15">
        <v>-100000000</v>
      </c>
      <c r="F21" s="15">
        <v>-1600000000</v>
      </c>
      <c r="G21" s="15">
        <v>450000000</v>
      </c>
      <c r="H21" s="15">
        <v>-4150000000</v>
      </c>
      <c r="I21" s="20">
        <v>-5000000000</v>
      </c>
    </row>
    <row r="22" spans="1:9" ht="30" x14ac:dyDescent="0.25">
      <c r="A22" s="1" t="s">
        <v>50</v>
      </c>
      <c r="B22" s="15">
        <v>-28326325122</v>
      </c>
      <c r="C22" s="15">
        <v>-28329319217</v>
      </c>
      <c r="D22" s="15">
        <v>-12905593124</v>
      </c>
      <c r="E22" s="15">
        <v>-22086344284</v>
      </c>
      <c r="F22" s="15">
        <v>-17859241004</v>
      </c>
      <c r="G22" s="15">
        <v>-3356097314</v>
      </c>
      <c r="H22" s="15">
        <v>-9686280552</v>
      </c>
      <c r="I22" s="20">
        <v>-14125920685</v>
      </c>
    </row>
    <row r="23" spans="1:9" x14ac:dyDescent="0.25">
      <c r="A23" s="1" t="s">
        <v>51</v>
      </c>
      <c r="B23" s="15">
        <v>-1703077523</v>
      </c>
      <c r="C23" s="15">
        <v>-2581280473</v>
      </c>
      <c r="D23" s="15">
        <v>-2121171912</v>
      </c>
      <c r="E23" s="15">
        <v>-658105981</v>
      </c>
      <c r="F23" s="15">
        <v>-2167253396</v>
      </c>
      <c r="G23" s="15">
        <v>-2054870</v>
      </c>
      <c r="H23" s="15">
        <v>-1097704306</v>
      </c>
      <c r="I23" s="20">
        <v>-96854723</v>
      </c>
    </row>
    <row r="24" spans="1:9" ht="30" x14ac:dyDescent="0.25">
      <c r="A24" s="1" t="s">
        <v>52</v>
      </c>
      <c r="B24" s="15">
        <v>5454178374</v>
      </c>
      <c r="C24" s="15">
        <v>5454178374</v>
      </c>
      <c r="D24" s="15">
        <v>3879075825</v>
      </c>
      <c r="E24" s="15">
        <v>-3450185280</v>
      </c>
      <c r="F24" s="15">
        <v>-6811519334</v>
      </c>
      <c r="G24" s="15">
        <v>-732750678</v>
      </c>
      <c r="H24" s="15">
        <v>3334615121</v>
      </c>
      <c r="I24" s="20">
        <v>6793462559</v>
      </c>
    </row>
    <row r="25" spans="1:9" x14ac:dyDescent="0.25">
      <c r="A25" s="1" t="s">
        <v>53</v>
      </c>
      <c r="B25" s="15">
        <v>22334898519</v>
      </c>
      <c r="C25" s="15">
        <v>22334898519</v>
      </c>
      <c r="D25" s="15"/>
      <c r="E25" s="15">
        <v>11991948071</v>
      </c>
      <c r="F25" s="15">
        <v>20972229653</v>
      </c>
      <c r="G25" s="15">
        <v>5614091205</v>
      </c>
      <c r="H25" s="15">
        <v>20891059463</v>
      </c>
      <c r="I25" s="20">
        <v>18267766008</v>
      </c>
    </row>
    <row r="26" spans="1:9" ht="30" x14ac:dyDescent="0.25">
      <c r="A26" s="1" t="s">
        <v>54</v>
      </c>
      <c r="B26" s="15"/>
      <c r="C26" s="15"/>
      <c r="D26" s="15">
        <v>5554048990</v>
      </c>
      <c r="E26" s="15"/>
      <c r="F26" s="15"/>
    </row>
    <row r="27" spans="1:9" x14ac:dyDescent="0.25">
      <c r="A27" s="1" t="s">
        <v>55</v>
      </c>
      <c r="B27" s="15">
        <v>669496571</v>
      </c>
      <c r="C27" s="15">
        <v>669496571</v>
      </c>
      <c r="D27" s="15">
        <v>1317185078</v>
      </c>
      <c r="E27" s="15">
        <v>1824508951</v>
      </c>
      <c r="F27" s="15">
        <v>2160415509</v>
      </c>
      <c r="G27" s="15">
        <v>517255640</v>
      </c>
      <c r="H27" s="15">
        <v>174044466</v>
      </c>
      <c r="I27" s="20">
        <v>1392790943</v>
      </c>
    </row>
    <row r="28" spans="1:9" x14ac:dyDescent="0.25">
      <c r="A28" s="4"/>
      <c r="B28" s="17">
        <f t="shared" ref="B28:E28" si="1">SUM(B20:B27)</f>
        <v>367394504</v>
      </c>
      <c r="C28" s="17">
        <f t="shared" si="1"/>
        <v>-513802541</v>
      </c>
      <c r="D28" s="17">
        <f t="shared" si="1"/>
        <v>-6721520302</v>
      </c>
      <c r="E28" s="17">
        <f t="shared" si="1"/>
        <v>-11233017133</v>
      </c>
      <c r="F28" s="17">
        <f>SUM(F20:F27)</f>
        <v>-4042971840</v>
      </c>
      <c r="G28" s="17">
        <f>SUM(G20:G27)</f>
        <v>2406694993</v>
      </c>
      <c r="H28" s="17">
        <f>SUM(H20:H27)</f>
        <v>8976208043</v>
      </c>
      <c r="I28" s="17">
        <f>SUM(I20:I27)</f>
        <v>6734840854</v>
      </c>
    </row>
    <row r="29" spans="1:9" x14ac:dyDescent="0.25">
      <c r="A29" s="4"/>
      <c r="B29" s="17">
        <f t="shared" ref="B29:I29" si="2">B18+B28</f>
        <v>2544085517</v>
      </c>
      <c r="C29" s="17">
        <f t="shared" si="2"/>
        <v>2541091422</v>
      </c>
      <c r="D29" s="17">
        <f t="shared" si="2"/>
        <v>-4326337430</v>
      </c>
      <c r="E29" s="17">
        <f t="shared" si="2"/>
        <v>-8306532404</v>
      </c>
      <c r="F29" s="17">
        <f t="shared" si="2"/>
        <v>48283190</v>
      </c>
      <c r="G29" s="17">
        <f t="shared" si="2"/>
        <v>3765621874</v>
      </c>
      <c r="H29" s="17">
        <f t="shared" si="2"/>
        <v>11709535658</v>
      </c>
      <c r="I29" s="17">
        <f t="shared" si="2"/>
        <v>11420039450</v>
      </c>
    </row>
    <row r="30" spans="1:9" x14ac:dyDescent="0.25">
      <c r="A30" s="4"/>
      <c r="B30" s="15"/>
      <c r="C30" s="15"/>
      <c r="D30" s="15"/>
      <c r="E30" s="15"/>
      <c r="F30" s="15"/>
    </row>
    <row r="31" spans="1:9" x14ac:dyDescent="0.25">
      <c r="A31" s="31" t="s">
        <v>113</v>
      </c>
      <c r="B31" s="15"/>
      <c r="C31" s="15"/>
      <c r="D31" s="15"/>
      <c r="E31" s="15"/>
      <c r="F31" s="15"/>
    </row>
    <row r="32" spans="1:9" x14ac:dyDescent="0.25">
      <c r="A32" s="1" t="s">
        <v>56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</row>
    <row r="33" spans="1:10" x14ac:dyDescent="0.25">
      <c r="A33" s="1" t="s">
        <v>57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</row>
    <row r="34" spans="1:10" x14ac:dyDescent="0.25">
      <c r="A34" s="1" t="s">
        <v>58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</row>
    <row r="35" spans="1:10" x14ac:dyDescent="0.25">
      <c r="A35" s="1" t="s">
        <v>59</v>
      </c>
      <c r="B35" s="15">
        <v>-180314202</v>
      </c>
      <c r="C35" s="15">
        <v>-180314202</v>
      </c>
      <c r="D35" s="15">
        <v>-119929407</v>
      </c>
      <c r="E35" s="15">
        <v>-206478309</v>
      </c>
      <c r="F35" s="15">
        <v>-1254508906</v>
      </c>
      <c r="G35" s="15">
        <v>-60985016</v>
      </c>
      <c r="H35" s="15">
        <v>101483706</v>
      </c>
      <c r="I35" s="20">
        <v>-367516236</v>
      </c>
    </row>
    <row r="36" spans="1:10" x14ac:dyDescent="0.25">
      <c r="A36" s="1" t="s">
        <v>60</v>
      </c>
      <c r="B36" s="15"/>
      <c r="C36" s="15">
        <v>0</v>
      </c>
      <c r="D36" s="15">
        <v>0</v>
      </c>
      <c r="E36" s="15">
        <v>0</v>
      </c>
      <c r="F36" s="15">
        <v>0</v>
      </c>
    </row>
    <row r="37" spans="1:10" x14ac:dyDescent="0.25">
      <c r="A37" s="1" t="s">
        <v>61</v>
      </c>
      <c r="B37" s="15"/>
      <c r="C37" s="15">
        <v>0</v>
      </c>
      <c r="D37" s="15">
        <v>0</v>
      </c>
      <c r="E37" s="15">
        <v>0</v>
      </c>
      <c r="F37" s="15">
        <v>0</v>
      </c>
    </row>
    <row r="38" spans="1:10" x14ac:dyDescent="0.25">
      <c r="A38" s="4"/>
      <c r="B38" s="17">
        <f t="shared" ref="B38:E38" si="3">SUM(B32:B37)</f>
        <v>-180314202</v>
      </c>
      <c r="C38" s="17">
        <f t="shared" si="3"/>
        <v>-180314202</v>
      </c>
      <c r="D38" s="17">
        <f t="shared" si="3"/>
        <v>-119929407</v>
      </c>
      <c r="E38" s="17">
        <f t="shared" si="3"/>
        <v>-206478309</v>
      </c>
      <c r="F38" s="17">
        <f>SUM(F32:F37)</f>
        <v>-1254508906</v>
      </c>
      <c r="G38" s="17">
        <f>SUM(G32:G37)</f>
        <v>-60985016</v>
      </c>
      <c r="H38" s="17">
        <f>SUM(H32:H37)</f>
        <v>101483706</v>
      </c>
      <c r="I38" s="17">
        <f>SUM(I32:I37)</f>
        <v>-367516236</v>
      </c>
    </row>
    <row r="39" spans="1:10" x14ac:dyDescent="0.25">
      <c r="A39" s="1"/>
      <c r="B39" s="15"/>
      <c r="C39" s="15"/>
      <c r="D39" s="15"/>
      <c r="E39" s="15"/>
      <c r="F39" s="15"/>
    </row>
    <row r="40" spans="1:10" x14ac:dyDescent="0.25">
      <c r="A40" s="31" t="s">
        <v>114</v>
      </c>
      <c r="B40" s="15"/>
      <c r="C40" s="15"/>
      <c r="D40" s="15"/>
      <c r="E40" s="15"/>
      <c r="F40" s="15"/>
    </row>
    <row r="41" spans="1:10" x14ac:dyDescent="0.25">
      <c r="A41" s="1" t="s">
        <v>62</v>
      </c>
      <c r="B41" s="15"/>
      <c r="C41" s="15">
        <v>1937451</v>
      </c>
      <c r="D41" s="15">
        <v>1937451</v>
      </c>
      <c r="E41" s="15">
        <v>1937451</v>
      </c>
      <c r="F41" s="15">
        <v>50868</v>
      </c>
      <c r="G41" s="15">
        <v>46398</v>
      </c>
      <c r="H41" s="15">
        <v>55767</v>
      </c>
      <c r="I41" s="20">
        <v>59125</v>
      </c>
    </row>
    <row r="42" spans="1:10" x14ac:dyDescent="0.25">
      <c r="A42" s="1" t="s">
        <v>63</v>
      </c>
      <c r="B42" s="15">
        <v>1937451</v>
      </c>
      <c r="C42" s="15"/>
      <c r="D42" s="15"/>
      <c r="E42" s="15"/>
      <c r="F42" s="15"/>
      <c r="I42" s="20">
        <v>-600000000</v>
      </c>
    </row>
    <row r="43" spans="1:10" x14ac:dyDescent="0.25">
      <c r="A43" s="1" t="s">
        <v>67</v>
      </c>
      <c r="B43" s="15"/>
      <c r="C43" s="15"/>
      <c r="D43" s="15"/>
      <c r="E43" s="15"/>
      <c r="F43" s="15"/>
    </row>
    <row r="44" spans="1:10" x14ac:dyDescent="0.25">
      <c r="A44" s="1" t="s">
        <v>64</v>
      </c>
      <c r="B44" s="15"/>
      <c r="C44" s="15"/>
      <c r="D44" s="15"/>
      <c r="E44" s="15">
        <v>-1491459642</v>
      </c>
      <c r="F44" s="15">
        <v>-1491459642</v>
      </c>
      <c r="H44">
        <v>-1566032625</v>
      </c>
      <c r="I44" s="20">
        <v>-1566032625</v>
      </c>
    </row>
    <row r="45" spans="1:10" x14ac:dyDescent="0.25">
      <c r="A45" s="4"/>
      <c r="B45" s="17">
        <f t="shared" ref="B45:E45" si="4">SUM(B41:B44)</f>
        <v>1937451</v>
      </c>
      <c r="C45" s="17">
        <f t="shared" si="4"/>
        <v>1937451</v>
      </c>
      <c r="D45" s="17">
        <f t="shared" si="4"/>
        <v>1937451</v>
      </c>
      <c r="E45" s="17">
        <f t="shared" si="4"/>
        <v>-1489522191</v>
      </c>
      <c r="F45" s="17">
        <f>SUM(F41:F44)</f>
        <v>-1491408774</v>
      </c>
      <c r="G45" s="17">
        <f>SUM(G41:G44)</f>
        <v>46398</v>
      </c>
      <c r="H45" s="17">
        <f>SUM(H41:H44)</f>
        <v>-1565976858</v>
      </c>
      <c r="I45" s="17">
        <f t="shared" ref="I45:J45" si="5">SUM(I41:I44)</f>
        <v>-2165973500</v>
      </c>
      <c r="J45" s="17">
        <f t="shared" si="5"/>
        <v>0</v>
      </c>
    </row>
    <row r="46" spans="1:10" x14ac:dyDescent="0.25">
      <c r="A46" s="28" t="s">
        <v>115</v>
      </c>
      <c r="B46" s="17">
        <f t="shared" ref="B46:E46" si="6">B29+B38+B45</f>
        <v>2365708766</v>
      </c>
      <c r="C46" s="17">
        <f t="shared" si="6"/>
        <v>2362714671</v>
      </c>
      <c r="D46" s="17">
        <f t="shared" si="6"/>
        <v>-4444329386</v>
      </c>
      <c r="E46" s="17">
        <f t="shared" si="6"/>
        <v>-10002532904</v>
      </c>
      <c r="F46" s="17">
        <f>F29+F38+F45</f>
        <v>-2697634490</v>
      </c>
      <c r="G46" s="17">
        <f>G29+G38+G45</f>
        <v>3704683256</v>
      </c>
      <c r="H46" s="17">
        <f>H29+H38+H45</f>
        <v>10245042506</v>
      </c>
      <c r="I46" s="17">
        <f>I29+I38+I45</f>
        <v>8886549714</v>
      </c>
    </row>
    <row r="47" spans="1:10" x14ac:dyDescent="0.25">
      <c r="A47" s="2" t="s">
        <v>116</v>
      </c>
      <c r="B47">
        <v>0</v>
      </c>
      <c r="C47" s="15">
        <v>0</v>
      </c>
      <c r="D47">
        <v>0</v>
      </c>
      <c r="E47" s="5">
        <v>59164636804</v>
      </c>
      <c r="F47" s="5">
        <v>0</v>
      </c>
    </row>
    <row r="48" spans="1:10" x14ac:dyDescent="0.25">
      <c r="A48" s="32" t="s">
        <v>117</v>
      </c>
      <c r="B48" s="20">
        <v>49006838852</v>
      </c>
      <c r="C48" s="20">
        <v>49006838852</v>
      </c>
      <c r="D48" s="20">
        <v>59164636804</v>
      </c>
      <c r="E48" s="20"/>
      <c r="F48" s="5">
        <v>59164636804</v>
      </c>
      <c r="G48" s="20">
        <v>47030078911</v>
      </c>
      <c r="H48" s="20">
        <v>47030078911</v>
      </c>
      <c r="I48" s="20">
        <v>47030078911</v>
      </c>
    </row>
    <row r="49" spans="1:9" x14ac:dyDescent="0.25">
      <c r="A49" s="28" t="s">
        <v>118</v>
      </c>
      <c r="B49" s="21">
        <f t="shared" ref="B49:I49" si="7">SUM(B46:B48)</f>
        <v>51372547618</v>
      </c>
      <c r="C49" s="21">
        <f t="shared" si="7"/>
        <v>51369553523</v>
      </c>
      <c r="D49" s="21">
        <f t="shared" si="7"/>
        <v>54720307418</v>
      </c>
      <c r="E49" s="21">
        <f t="shared" si="7"/>
        <v>49162103900</v>
      </c>
      <c r="F49" s="21">
        <f t="shared" si="7"/>
        <v>56467002314</v>
      </c>
      <c r="G49" s="21">
        <f t="shared" si="7"/>
        <v>50734762167</v>
      </c>
      <c r="H49" s="21">
        <f t="shared" si="7"/>
        <v>57275121417</v>
      </c>
      <c r="I49" s="21">
        <f t="shared" si="7"/>
        <v>55916628625</v>
      </c>
    </row>
    <row r="50" spans="1:9" x14ac:dyDescent="0.25">
      <c r="A50" s="32" t="s">
        <v>119</v>
      </c>
      <c r="B50" s="30">
        <f t="shared" ref="B50:G50" si="8">B29/B51</f>
        <v>2.5586533943236258</v>
      </c>
      <c r="C50" s="30">
        <f t="shared" si="8"/>
        <v>2.5556421546135271</v>
      </c>
      <c r="D50" s="30">
        <f t="shared" si="8"/>
        <v>-4.3511107925775168</v>
      </c>
      <c r="E50" s="30">
        <f t="shared" si="8"/>
        <v>-7.9562829069413548</v>
      </c>
      <c r="F50" s="30">
        <f t="shared" si="8"/>
        <v>4.6247302798049943E-2</v>
      </c>
      <c r="G50" s="30">
        <f t="shared" si="8"/>
        <v>3.6068423612822245</v>
      </c>
      <c r="H50" s="30">
        <f>H29/H51</f>
        <v>10.99587907972975</v>
      </c>
      <c r="I50" s="30">
        <f>I29/I51</f>
        <v>10.724026686075398</v>
      </c>
    </row>
    <row r="51" spans="1:9" x14ac:dyDescent="0.25">
      <c r="A51" s="28" t="s">
        <v>120</v>
      </c>
      <c r="B51" s="21">
        <f>'1'!B43/10</f>
        <v>994306428</v>
      </c>
      <c r="C51" s="21">
        <f>'1'!C43/10</f>
        <v>994306428</v>
      </c>
      <c r="D51" s="21">
        <f>'1'!D43/10</f>
        <v>994306428</v>
      </c>
      <c r="E51" s="21">
        <f>'1'!E43/10</f>
        <v>1044021750</v>
      </c>
      <c r="F51" s="21">
        <f>'1'!F43/10</f>
        <v>1044021750</v>
      </c>
      <c r="G51" s="21">
        <f>'1'!G43/10</f>
        <v>1044021750</v>
      </c>
      <c r="H51" s="21">
        <f>'1'!H43/10</f>
        <v>1064902185</v>
      </c>
      <c r="I51" s="21">
        <f>'1'!I43/10</f>
        <v>1064902185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xSplit="1" ySplit="5" topLeftCell="B6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34.5703125" bestFit="1" customWidth="1"/>
    <col min="2" max="2" width="13.5703125" customWidth="1"/>
    <col min="3" max="3" width="14.140625" customWidth="1"/>
    <col min="4" max="4" width="15.5703125" customWidth="1"/>
    <col min="5" max="5" width="14.140625" customWidth="1"/>
    <col min="6" max="6" width="13" customWidth="1"/>
  </cols>
  <sheetData>
    <row r="1" spans="1:6" x14ac:dyDescent="0.25">
      <c r="A1" s="24" t="s">
        <v>121</v>
      </c>
    </row>
    <row r="2" spans="1:6" x14ac:dyDescent="0.25">
      <c r="A2" s="24" t="s">
        <v>68</v>
      </c>
    </row>
    <row r="3" spans="1:6" x14ac:dyDescent="0.25">
      <c r="A3" t="s">
        <v>76</v>
      </c>
    </row>
    <row r="4" spans="1:6" x14ac:dyDescent="0.25">
      <c r="B4" s="22" t="s">
        <v>73</v>
      </c>
      <c r="C4" s="22" t="s">
        <v>72</v>
      </c>
      <c r="D4" s="22" t="s">
        <v>74</v>
      </c>
      <c r="E4" s="22" t="s">
        <v>73</v>
      </c>
      <c r="F4" s="22" t="s">
        <v>72</v>
      </c>
    </row>
    <row r="5" spans="1:6" ht="15.75" x14ac:dyDescent="0.25">
      <c r="B5" s="23">
        <v>42916</v>
      </c>
      <c r="C5" s="23">
        <v>43008</v>
      </c>
      <c r="D5" s="23">
        <v>43190</v>
      </c>
      <c r="E5" s="23">
        <v>43281</v>
      </c>
      <c r="F5" s="23">
        <v>43373</v>
      </c>
    </row>
    <row r="6" spans="1:6" x14ac:dyDescent="0.25">
      <c r="A6" t="s">
        <v>77</v>
      </c>
      <c r="B6" s="19">
        <f>'2'!B7/'2'!B8</f>
        <v>0.44937724787775596</v>
      </c>
      <c r="C6" s="19">
        <f>'2'!C7/'2'!C8</f>
        <v>0.443616483318095</v>
      </c>
      <c r="D6" s="19">
        <f>'2'!D7/'2'!D8</f>
        <v>0.35331521845480923</v>
      </c>
      <c r="E6" s="19">
        <f>'2'!E7/'2'!E8</f>
        <v>0.300348726183294</v>
      </c>
      <c r="F6" s="19">
        <f>'2'!F7/'2'!F8</f>
        <v>0.31358483890302691</v>
      </c>
    </row>
    <row r="7" spans="1:6" x14ac:dyDescent="0.25">
      <c r="A7" t="s">
        <v>69</v>
      </c>
      <c r="B7" s="19">
        <f>'2'!B28/'2'!B15</f>
        <v>0.60964332134064714</v>
      </c>
      <c r="C7" s="19">
        <f>'2'!C28/'2'!C15</f>
        <v>0.56042670587650623</v>
      </c>
      <c r="D7" s="19">
        <f>'2'!D28/'2'!D15</f>
        <v>0.44040413091210717</v>
      </c>
      <c r="E7" s="19">
        <f>'2'!E28/'2'!E15</f>
        <v>0.43138355673991863</v>
      </c>
      <c r="F7" s="19">
        <f>'2'!F28/'2'!F15</f>
        <v>0.44033042667834482</v>
      </c>
    </row>
    <row r="8" spans="1:6" x14ac:dyDescent="0.25">
      <c r="A8" t="s">
        <v>70</v>
      </c>
      <c r="B8" s="19">
        <f>'2'!B39/'2'!B15</f>
        <v>0.21267945475887184</v>
      </c>
      <c r="C8" s="19">
        <f>'2'!C39/'2'!C15</f>
        <v>0.21143558670660778</v>
      </c>
      <c r="D8" s="19">
        <f>'2'!D39/'2'!D15</f>
        <v>0.13665722279810069</v>
      </c>
      <c r="E8" s="19">
        <f>'2'!E39/'2'!E15</f>
        <v>7.2554895849684845E-2</v>
      </c>
      <c r="F8" s="19">
        <f>'2'!F39/'2'!F15</f>
        <v>9.2837059420316365E-2</v>
      </c>
    </row>
    <row r="9" spans="1:6" x14ac:dyDescent="0.25">
      <c r="A9" t="s">
        <v>78</v>
      </c>
      <c r="B9" s="19">
        <f>'2'!B39/'1'!B26</f>
        <v>4.9923784077842799E-3</v>
      </c>
      <c r="C9" s="19">
        <f>'2'!C39/'1'!C26</f>
        <v>7.1250297151543279E-3</v>
      </c>
      <c r="D9" s="19">
        <f>'2'!D39/'1'!D26</f>
        <v>1.1408136498966834E-3</v>
      </c>
      <c r="E9" s="19">
        <f>'2'!E39/'1'!E26</f>
        <v>1.1536154446337374E-3</v>
      </c>
      <c r="F9" s="19">
        <f>'2'!F39/'1'!F26</f>
        <v>2.2932879350084237E-3</v>
      </c>
    </row>
    <row r="10" spans="1:6" x14ac:dyDescent="0.25">
      <c r="A10" t="s">
        <v>79</v>
      </c>
      <c r="B10" s="19">
        <f>'2'!B39/'1'!B49</f>
        <v>6.471798010169226E-2</v>
      </c>
      <c r="C10" s="19">
        <f>'2'!C39/'1'!C49</f>
        <v>9.3203636094745718E-2</v>
      </c>
      <c r="D10" s="19">
        <f>'2'!D39/'1'!D49</f>
        <v>1.6557556645372506E-2</v>
      </c>
      <c r="E10" s="19">
        <f>'2'!E39/'1'!E49</f>
        <v>1.784874586358106E-2</v>
      </c>
      <c r="F10" s="19">
        <f>'2'!F39/'1'!F49</f>
        <v>3.5504457065089125E-2</v>
      </c>
    </row>
    <row r="11" spans="1:6" x14ac:dyDescent="0.25">
      <c r="A11" t="s">
        <v>71</v>
      </c>
      <c r="B11" s="19">
        <v>0.14660000000000001</v>
      </c>
      <c r="C11" s="19">
        <v>0.1353</v>
      </c>
      <c r="D11" s="19">
        <v>0.153</v>
      </c>
      <c r="E11" s="19">
        <v>0.14410000000000001</v>
      </c>
      <c r="F11" s="19">
        <v>0.12280000000000001</v>
      </c>
    </row>
    <row r="12" spans="1:6" x14ac:dyDescent="0.25">
      <c r="A12" t="s">
        <v>80</v>
      </c>
      <c r="B12" s="19">
        <v>2.7699999999999999E-2</v>
      </c>
      <c r="C12" s="19">
        <v>4.4999999999999998E-2</v>
      </c>
      <c r="D12" s="19">
        <v>4.6600000000000003E-2</v>
      </c>
      <c r="E12" s="19">
        <v>4.5400000000000003E-2</v>
      </c>
      <c r="F12" s="19">
        <v>4.1000000000000002E-2</v>
      </c>
    </row>
    <row r="13" spans="1:6" x14ac:dyDescent="0.25">
      <c r="A13" t="s">
        <v>81</v>
      </c>
      <c r="B13" s="19">
        <v>0.85599999999999998</v>
      </c>
      <c r="C13" s="19">
        <v>0.88590000000000002</v>
      </c>
      <c r="D13" s="19">
        <v>0.87329999999999997</v>
      </c>
      <c r="E13" s="19">
        <v>0.88070000000000004</v>
      </c>
      <c r="F13" s="19">
        <v>0.88949999999999996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2018-09-10T08:41:12Z</dcterms:created>
  <dcterms:modified xsi:type="dcterms:W3CDTF">2020-04-12T14:29:29Z</dcterms:modified>
</cp:coreProperties>
</file>