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120" yWindow="105" windowWidth="955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31" i="3" l="1"/>
  <c r="I31" i="3"/>
  <c r="I42" i="3"/>
  <c r="I37" i="3"/>
  <c r="I24" i="3"/>
  <c r="I16" i="3"/>
  <c r="J16" i="3"/>
  <c r="I39" i="2"/>
  <c r="J39" i="2"/>
  <c r="J38" i="2"/>
  <c r="J37" i="2"/>
  <c r="K37" i="2"/>
  <c r="I36" i="2"/>
  <c r="J36" i="2"/>
  <c r="K36" i="2"/>
  <c r="J32" i="2"/>
  <c r="I31" i="2"/>
  <c r="J31" i="2"/>
  <c r="K31" i="2"/>
  <c r="J27" i="2"/>
  <c r="I26" i="2"/>
  <c r="J26" i="2"/>
  <c r="I7" i="2"/>
  <c r="I14" i="2" s="1"/>
  <c r="I43" i="1"/>
  <c r="J43" i="1"/>
  <c r="J42" i="1"/>
  <c r="J40" i="1"/>
  <c r="I39" i="1"/>
  <c r="I42" i="1" s="1"/>
  <c r="J39" i="1"/>
  <c r="I31" i="1"/>
  <c r="I18" i="1"/>
  <c r="I15" i="1"/>
  <c r="I11" i="1"/>
  <c r="J11" i="1"/>
  <c r="I6" i="1"/>
  <c r="I27" i="2" l="1"/>
  <c r="I32" i="2" s="1"/>
  <c r="I37" i="2" s="1"/>
  <c r="I38" i="2" s="1"/>
  <c r="I40" i="1"/>
  <c r="I22" i="1"/>
  <c r="H31" i="1"/>
  <c r="H7" i="2"/>
  <c r="H14" i="2" s="1"/>
  <c r="G7" i="2"/>
  <c r="G43" i="1"/>
  <c r="H43" i="1"/>
  <c r="G39" i="1"/>
  <c r="G42" i="1" s="1"/>
  <c r="H39" i="1"/>
  <c r="H42" i="1" s="1"/>
  <c r="G31" i="1"/>
  <c r="G18" i="1"/>
  <c r="H18" i="1"/>
  <c r="G15" i="1"/>
  <c r="H15" i="1"/>
  <c r="G11" i="1"/>
  <c r="H11" i="1"/>
  <c r="G6" i="1"/>
  <c r="H6" i="1"/>
  <c r="G39" i="2"/>
  <c r="H39" i="2"/>
  <c r="G36" i="2"/>
  <c r="H36" i="2"/>
  <c r="G31" i="2"/>
  <c r="H31" i="2"/>
  <c r="G26" i="2"/>
  <c r="H26" i="2"/>
  <c r="G14" i="2"/>
  <c r="G42" i="3"/>
  <c r="H42" i="3"/>
  <c r="G37" i="3"/>
  <c r="H37" i="3"/>
  <c r="G31" i="3"/>
  <c r="I25" i="3"/>
  <c r="G24" i="3"/>
  <c r="H24" i="3"/>
  <c r="G16" i="3"/>
  <c r="H16" i="3"/>
  <c r="I41" i="3" l="1"/>
  <c r="I38" i="3"/>
  <c r="I40" i="3" s="1"/>
  <c r="H25" i="3"/>
  <c r="H41" i="3" s="1"/>
  <c r="H27" i="2"/>
  <c r="H32" i="2" s="1"/>
  <c r="H37" i="2" s="1"/>
  <c r="H38" i="2" s="1"/>
  <c r="H40" i="1"/>
  <c r="H22" i="1"/>
  <c r="G25" i="3"/>
  <c r="G38" i="3" s="1"/>
  <c r="G40" i="3" s="1"/>
  <c r="G27" i="2"/>
  <c r="G32" i="2" s="1"/>
  <c r="G37" i="2" s="1"/>
  <c r="G38" i="2" s="1"/>
  <c r="G40" i="1"/>
  <c r="G22" i="1"/>
  <c r="C42" i="3"/>
  <c r="D42" i="3"/>
  <c r="E42" i="3"/>
  <c r="F42" i="3"/>
  <c r="B42" i="3"/>
  <c r="C39" i="2"/>
  <c r="D39" i="2"/>
  <c r="E39" i="2"/>
  <c r="F39" i="2"/>
  <c r="B39" i="2"/>
  <c r="C43" i="1"/>
  <c r="D43" i="1"/>
  <c r="E43" i="1"/>
  <c r="F43" i="1"/>
  <c r="B43" i="1"/>
  <c r="H38" i="3" l="1"/>
  <c r="H40" i="3" s="1"/>
  <c r="G41" i="3"/>
  <c r="B7" i="2"/>
  <c r="C7" i="2"/>
  <c r="D7" i="2"/>
  <c r="D6" i="4" s="1"/>
  <c r="E7" i="2"/>
  <c r="E6" i="4" s="1"/>
  <c r="F7" i="2"/>
  <c r="F6" i="4" s="1"/>
  <c r="B37" i="3"/>
  <c r="C37" i="3"/>
  <c r="D37" i="3"/>
  <c r="E37" i="3"/>
  <c r="F37" i="3"/>
  <c r="B18" i="1" l="1"/>
  <c r="C18" i="1"/>
  <c r="D18" i="1"/>
  <c r="D13" i="4" s="1"/>
  <c r="E18" i="1"/>
  <c r="E13" i="4" s="1"/>
  <c r="F18" i="1"/>
  <c r="F13" i="4" s="1"/>
  <c r="C27" i="1"/>
  <c r="C13" i="4" l="1"/>
  <c r="B12" i="4"/>
  <c r="C12" i="4"/>
  <c r="D12" i="4"/>
  <c r="E12" i="4"/>
  <c r="F12" i="4"/>
  <c r="B6" i="4" l="1"/>
  <c r="C6" i="4"/>
  <c r="F31" i="3"/>
  <c r="E31" i="3"/>
  <c r="D31" i="3"/>
  <c r="C31" i="3"/>
  <c r="B31" i="3"/>
  <c r="F24" i="3"/>
  <c r="E24" i="3"/>
  <c r="D24" i="3"/>
  <c r="C24" i="3"/>
  <c r="B24" i="3"/>
  <c r="F16" i="3"/>
  <c r="E16" i="3"/>
  <c r="D16" i="3"/>
  <c r="C16" i="3"/>
  <c r="B16" i="3"/>
  <c r="F36" i="2"/>
  <c r="E36" i="2"/>
  <c r="D36" i="2"/>
  <c r="C36" i="2"/>
  <c r="B36" i="2"/>
  <c r="F31" i="2"/>
  <c r="E31" i="2"/>
  <c r="D31" i="2"/>
  <c r="C31" i="2"/>
  <c r="B31" i="2"/>
  <c r="F26" i="2"/>
  <c r="E26" i="2"/>
  <c r="D26" i="2"/>
  <c r="C26" i="2"/>
  <c r="B26" i="2"/>
  <c r="B25" i="3" l="1"/>
  <c r="B38" i="3" s="1"/>
  <c r="B40" i="3" s="1"/>
  <c r="C25" i="3"/>
  <c r="C38" i="3" s="1"/>
  <c r="C40" i="3" s="1"/>
  <c r="E25" i="3"/>
  <c r="F14" i="2"/>
  <c r="F27" i="2" s="1"/>
  <c r="D25" i="3"/>
  <c r="D38" i="3" s="1"/>
  <c r="D40" i="3" s="1"/>
  <c r="B41" i="3"/>
  <c r="E14" i="2"/>
  <c r="E27" i="2" s="1"/>
  <c r="B14" i="2"/>
  <c r="B27" i="2" s="1"/>
  <c r="C14" i="2"/>
  <c r="C27" i="2" s="1"/>
  <c r="D14" i="2"/>
  <c r="D27" i="2" s="1"/>
  <c r="F25" i="3"/>
  <c r="B39" i="1"/>
  <c r="D31" i="1"/>
  <c r="F39" i="1"/>
  <c r="C39" i="1"/>
  <c r="D39" i="1"/>
  <c r="F31" i="1"/>
  <c r="B27" i="1"/>
  <c r="C31" i="1"/>
  <c r="F15" i="1"/>
  <c r="B15" i="1"/>
  <c r="C15" i="1"/>
  <c r="D15" i="1"/>
  <c r="F11" i="1"/>
  <c r="B11" i="1"/>
  <c r="C11" i="1"/>
  <c r="D11" i="1"/>
  <c r="F6" i="1"/>
  <c r="B6" i="1"/>
  <c r="C6" i="1"/>
  <c r="D6" i="1"/>
  <c r="E39" i="1"/>
  <c r="E31" i="1"/>
  <c r="E15" i="1"/>
  <c r="E11" i="1"/>
  <c r="E6" i="1"/>
  <c r="E38" i="3" l="1"/>
  <c r="E40" i="3" s="1"/>
  <c r="E41" i="3"/>
  <c r="D22" i="1"/>
  <c r="C41" i="3"/>
  <c r="D41" i="3"/>
  <c r="F41" i="3"/>
  <c r="F38" i="3"/>
  <c r="F40" i="3" s="1"/>
  <c r="E32" i="2"/>
  <c r="E37" i="2" s="1"/>
  <c r="E7" i="4"/>
  <c r="F32" i="2"/>
  <c r="F37" i="2" s="1"/>
  <c r="F7" i="4"/>
  <c r="C32" i="2"/>
  <c r="C37" i="2" s="1"/>
  <c r="C9" i="4" s="1"/>
  <c r="C7" i="4"/>
  <c r="D32" i="2"/>
  <c r="D37" i="2" s="1"/>
  <c r="D8" i="4" s="1"/>
  <c r="D7" i="4"/>
  <c r="B32" i="2"/>
  <c r="B37" i="2" s="1"/>
  <c r="B9" i="4" s="1"/>
  <c r="B7" i="4"/>
  <c r="E42" i="1"/>
  <c r="C42" i="1"/>
  <c r="B42" i="1"/>
  <c r="F42" i="1"/>
  <c r="D42" i="1"/>
  <c r="F22" i="1"/>
  <c r="B31" i="1"/>
  <c r="B40" i="1" s="1"/>
  <c r="B13" i="4"/>
  <c r="F40" i="1"/>
  <c r="E40" i="1"/>
  <c r="D40" i="1"/>
  <c r="C22" i="1"/>
  <c r="B22" i="1"/>
  <c r="C40" i="1"/>
  <c r="E22" i="1"/>
  <c r="E9" i="4" l="1"/>
  <c r="E8" i="4"/>
  <c r="F9" i="4"/>
  <c r="F8" i="4"/>
  <c r="D38" i="2"/>
  <c r="C8" i="4"/>
  <c r="C38" i="2"/>
  <c r="B10" i="4"/>
  <c r="F38" i="2"/>
  <c r="E38" i="2"/>
  <c r="E10" i="4"/>
  <c r="D9" i="4"/>
  <c r="D10" i="4"/>
  <c r="C10" i="4"/>
  <c r="B8" i="4"/>
  <c r="B38" i="2"/>
  <c r="F10" i="4"/>
</calcChain>
</file>

<file path=xl/sharedStrings.xml><?xml version="1.0" encoding="utf-8"?>
<sst xmlns="http://schemas.openxmlformats.org/spreadsheetml/2006/main" count="141" uniqueCount="108">
  <si>
    <t>In hand</t>
  </si>
  <si>
    <t>Bal. with bangladesh bank &amp; its agent bank</t>
  </si>
  <si>
    <t>In Bangladesh</t>
  </si>
  <si>
    <t>Outside Bangladesh</t>
  </si>
  <si>
    <t>Investments</t>
  </si>
  <si>
    <t>Governments</t>
  </si>
  <si>
    <t>Others</t>
  </si>
  <si>
    <t>loans &amp; advnaces</t>
  </si>
  <si>
    <t>Fixed deposit</t>
  </si>
  <si>
    <t>Paid uip cpaital</t>
  </si>
  <si>
    <t>Share premium</t>
  </si>
  <si>
    <t>Statutory reserve</t>
  </si>
  <si>
    <t>Other reserve</t>
  </si>
  <si>
    <t>Retained Earning</t>
  </si>
  <si>
    <t>Interst income</t>
  </si>
  <si>
    <t>Interst paid on deposit &amp; borrowing etc</t>
  </si>
  <si>
    <t>Commission ,exchanges &amp; brokearge</t>
  </si>
  <si>
    <t>other operating income</t>
  </si>
  <si>
    <t>Slary &amp; allowances</t>
  </si>
  <si>
    <t>Rent ,tax insurance,electricity</t>
  </si>
  <si>
    <t>Leagal &amp; professional expenses</t>
  </si>
  <si>
    <t>Postage ,stamp telecommunication</t>
  </si>
  <si>
    <t>Stationery , printing advertising</t>
  </si>
  <si>
    <t>Managing Directors salary &amp; fees</t>
  </si>
  <si>
    <t>Directors fees &amp; expenses</t>
  </si>
  <si>
    <t>Auditors fees</t>
  </si>
  <si>
    <t>Depraciation,repairs &amp; maintenance</t>
  </si>
  <si>
    <t>oterh expenses</t>
  </si>
  <si>
    <t>Loans &amp; advances</t>
  </si>
  <si>
    <t>Diminution in value of investments</t>
  </si>
  <si>
    <t>Current</t>
  </si>
  <si>
    <t>Deferred</t>
  </si>
  <si>
    <t>Interest received</t>
  </si>
  <si>
    <t>interst payments</t>
  </si>
  <si>
    <t>Dividend Received</t>
  </si>
  <si>
    <t>fees &amp; commission received</t>
  </si>
  <si>
    <t xml:space="preserve">paid to employees </t>
  </si>
  <si>
    <t>paid t osupplies &amp; fro various operating expenses</t>
  </si>
  <si>
    <t>income tax paid</t>
  </si>
  <si>
    <t xml:space="preserve">Loans &amp; advances to customers </t>
  </si>
  <si>
    <t>Purchase /sale of trading securiites</t>
  </si>
  <si>
    <t>Oterh assts</t>
  </si>
  <si>
    <t xml:space="preserve">loans &amp; depsoits from banks &amp; other customers </t>
  </si>
  <si>
    <t>Other liabilities</t>
  </si>
  <si>
    <t>cah utilized in operating assests &amp; liabiliites</t>
  </si>
  <si>
    <t>Net proceeds for sale /purchase to treasury bills</t>
  </si>
  <si>
    <t>other investmnets</t>
  </si>
  <si>
    <t>Purchase of property, plant &amp; equipment</t>
  </si>
  <si>
    <t>Proceeds from sell of property ,plant &amp; equipment</t>
  </si>
  <si>
    <t>Cash dividedn paid</t>
  </si>
  <si>
    <t>Received from othe roperating activities</t>
  </si>
  <si>
    <t>Income from investment</t>
  </si>
  <si>
    <t>Payment of preference share dividend</t>
  </si>
  <si>
    <t>Paymnet for finance lease</t>
  </si>
  <si>
    <t>Redemption  of preference share including premium</t>
  </si>
  <si>
    <t>Preferred share capital</t>
  </si>
  <si>
    <t>Ratio</t>
  </si>
  <si>
    <t>Operating Margin</t>
  </si>
  <si>
    <t>Net Margin</t>
  </si>
  <si>
    <t>Capital to Risk Weighted Assets Ratio</t>
  </si>
  <si>
    <t>Other deposit</t>
  </si>
  <si>
    <t>Delta Brac Housing Finance Corporation Limited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</si>
  <si>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</si>
  <si>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</si>
  <si>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</si>
  <si>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</si>
  <si>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</si>
  <si>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</si>
  <si>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</si>
  <si>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</si>
  <si>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</si>
  <si>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</si>
  <si>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</si>
  <si>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</si>
  <si>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</si>
  <si>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</si>
  <si>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</si>
  <si>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</si>
  <si>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</si>
  <si>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</si>
  <si>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</si>
  <si>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</si>
  <si>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</si>
  <si>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</si>
  <si>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</si>
  <si>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</si>
  <si>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</si>
  <si>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</si>
  <si>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</si>
  <si>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</si>
  <si>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</si>
  <si>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</si>
  <si>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</si>
  <si>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</si>
  <si>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</si>
  <si>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</si>
  <si>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</si>
  <si>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</si>
  <si>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</si>
  <si>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</si>
  <si>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</si>
  <si>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</si>
  <si>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</si>
  <si>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Quarter 2</t>
  </si>
  <si>
    <t>Quarter 3</t>
  </si>
  <si>
    <t>Quarter 1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</si>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</sst>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/>
    <xf numFmtId="0" fontId="4" fillId="0" borderId="0" xfId="0" applyFont="1" applyFill="1"/>
    <xf numFmtId="164" fontId="0" fillId="0" borderId="0" xfId="1" applyNumberFormat="1" applyFont="1" applyFill="1"/>
    <xf numFmtId="1" fontId="3" fillId="0" borderId="0" xfId="1" applyNumberFormat="1" applyFont="1"/>
    <xf numFmtId="0" fontId="0" fillId="0" borderId="0" xfId="0" applyFill="1"/>
    <xf numFmtId="10" fontId="0" fillId="0" borderId="0" xfId="2" applyNumberFormat="1" applyFont="1"/>
    <xf numFmtId="43" fontId="0" fillId="0" borderId="0" xfId="1" applyNumberFormat="1" applyFont="1" applyFill="1"/>
    <xf numFmtId="2" fontId="2" fillId="0" borderId="0" xfId="0" applyNumberFormat="1" applyFont="1"/>
    <xf numFmtId="9" fontId="0" fillId="0" borderId="0" xfId="2" applyFont="1"/>
    <xf numFmtId="164" fontId="1" fillId="0" borderId="0" xfId="1" applyNumberFormat="1" applyFont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/>
    <xf numFmtId="0" fontId="2" fillId="0" borderId="1" xfId="0" applyFont="1" applyBorder="1"/>
    <xf numFmtId="164" fontId="2" fillId="0" borderId="0" xfId="1" applyNumberFormat="1" applyFont="1" applyFill="1"/>
    <xf numFmtId="0" fontId="2" fillId="0" borderId="2" xfId="0" applyFont="1" applyBorder="1"/>
    <xf numFmtId="0" fontId="6" fillId="0" borderId="0" xfId="0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0" fillId="0" borderId="0" xfId="0" applyNumberFormat="1"/>
    <xf numFmtId="0" fontId="2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xSplit="1" ySplit="5" topLeftCell="H33" activePane="bottomRight" state="frozen"/>
      <selection pane="topRight" activeCell="B1" sqref="B1"/>
      <selection pane="bottomLeft" activeCell="A4" sqref="A4"/>
      <selection pane="bottomRight" activeCell="I38" sqref="I38"/>
    </sheetView>
  </sheetViews>
  <sheetFormatPr defaultRowHeight="15" x14ac:dyDescent="0.25"/>
  <cols>
    <col min="1" max="1" width="47.5703125" customWidth="1"/>
    <col min="2" max="2" width="18.5703125" customWidth="1"/>
    <col min="3" max="3" width="18.85546875" customWidth="1"/>
    <col min="4" max="4" width="15.28515625" customWidth="1"/>
    <col min="5" max="5" width="16.28515625" customWidth="1"/>
    <col min="6" max="6" width="16.7109375" bestFit="1" customWidth="1"/>
    <col min="7" max="7" width="17.7109375" customWidth="1"/>
    <col min="8" max="8" width="18" customWidth="1"/>
    <col min="9" max="9" width="15.28515625" bestFit="1" customWidth="1"/>
  </cols>
  <sheetData>
    <row r="1" spans="1:10" x14ac:dyDescent="0.25">
      <c r="A1" s="1" t="s">
        <v>61</v>
      </c>
    </row>
    <row r="2" spans="1:10" x14ac:dyDescent="0.25">
      <c r="A2" s="1" t="s">
        <v>107</v>
      </c>
    </row>
    <row r="3" spans="1:10" x14ac:dyDescent="0.25">
      <c r="A3" t="s">
        <v>102</v>
      </c>
    </row>
    <row r="4" spans="1:10" ht="18.75" x14ac:dyDescent="0.3">
      <c r="A4" s="23"/>
      <c r="B4" s="26" t="s">
        <v>103</v>
      </c>
      <c r="C4" s="26" t="s">
        <v>104</v>
      </c>
      <c r="D4" s="26" t="s">
        <v>105</v>
      </c>
      <c r="E4" s="26" t="s">
        <v>103</v>
      </c>
      <c r="F4" s="26" t="s">
        <v>104</v>
      </c>
      <c r="G4" s="26" t="s">
        <v>105</v>
      </c>
      <c r="H4" s="26" t="s">
        <v>103</v>
      </c>
      <c r="I4" s="26" t="s">
        <v>104</v>
      </c>
    </row>
    <row r="5" spans="1:10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10" x14ac:dyDescent="0.25">
      <c r="A6" s="16" t="s">
        <v>62</v>
      </c>
      <c r="B6" s="5">
        <f>SUM( B8:B9)</f>
        <v>583829308</v>
      </c>
      <c r="C6" s="5">
        <f>SUM( C8:C9)</f>
        <v>589588922</v>
      </c>
      <c r="D6" s="5">
        <f>SUM( D8:D9)</f>
        <v>624960421</v>
      </c>
      <c r="E6" s="5">
        <f>SUM( E8:E9)</f>
        <v>766213744</v>
      </c>
      <c r="F6" s="5">
        <f>SUM( F8:F9)</f>
        <v>808957812</v>
      </c>
      <c r="G6" s="5">
        <f t="shared" ref="G6:I6" si="0">SUM( G8:G9)</f>
        <v>814413189</v>
      </c>
      <c r="H6" s="5">
        <f t="shared" si="0"/>
        <v>850770084</v>
      </c>
      <c r="I6" s="5">
        <f t="shared" si="0"/>
        <v>916488391</v>
      </c>
    </row>
    <row r="7" spans="1:10" x14ac:dyDescent="0.25">
      <c r="A7" s="17" t="s">
        <v>63</v>
      </c>
      <c r="B7" s="5"/>
      <c r="C7" s="5"/>
      <c r="D7" s="5"/>
      <c r="E7" s="5"/>
      <c r="F7" s="5"/>
    </row>
    <row r="8" spans="1:10" x14ac:dyDescent="0.25">
      <c r="A8" t="s">
        <v>0</v>
      </c>
      <c r="B8" s="4">
        <v>51304</v>
      </c>
      <c r="C8" s="4">
        <v>103293</v>
      </c>
      <c r="D8" s="4">
        <v>89775</v>
      </c>
      <c r="E8" s="4">
        <v>120978</v>
      </c>
      <c r="F8" s="4">
        <v>74630</v>
      </c>
      <c r="G8" s="28">
        <v>76336</v>
      </c>
      <c r="H8" s="28">
        <v>69836</v>
      </c>
      <c r="I8" s="4">
        <v>86426</v>
      </c>
    </row>
    <row r="9" spans="1:10" x14ac:dyDescent="0.25">
      <c r="A9" t="s">
        <v>1</v>
      </c>
      <c r="B9" s="4">
        <v>583778004</v>
      </c>
      <c r="C9" s="4">
        <v>589485629</v>
      </c>
      <c r="D9" s="4">
        <v>624870646</v>
      </c>
      <c r="E9" s="4">
        <v>766092766</v>
      </c>
      <c r="F9" s="4">
        <v>808883182</v>
      </c>
      <c r="G9" s="28">
        <v>814336853</v>
      </c>
      <c r="H9" s="28">
        <v>850700248</v>
      </c>
      <c r="I9" s="4">
        <v>916401965</v>
      </c>
    </row>
    <row r="10" spans="1:10" x14ac:dyDescent="0.25">
      <c r="B10" s="4"/>
      <c r="C10" s="4"/>
      <c r="D10" s="4"/>
      <c r="E10" s="4"/>
      <c r="F10" s="4"/>
    </row>
    <row r="11" spans="1:10" x14ac:dyDescent="0.25">
      <c r="A11" s="18" t="s">
        <v>64</v>
      </c>
      <c r="B11" s="5">
        <f t="shared" ref="B11:J11" si="1">SUM(B12:B13)</f>
        <v>8576552104</v>
      </c>
      <c r="C11" s="5">
        <f t="shared" si="1"/>
        <v>12049937610</v>
      </c>
      <c r="D11" s="5">
        <f t="shared" si="1"/>
        <v>10941053936</v>
      </c>
      <c r="E11" s="5">
        <f>SUM(E12:E13)</f>
        <v>11448575946</v>
      </c>
      <c r="F11" s="5">
        <f t="shared" si="1"/>
        <v>12998837292</v>
      </c>
      <c r="G11" s="5">
        <f t="shared" si="1"/>
        <v>10955675994</v>
      </c>
      <c r="H11" s="5">
        <f t="shared" si="1"/>
        <v>12194672177</v>
      </c>
      <c r="I11" s="5">
        <f t="shared" si="1"/>
        <v>13813555233</v>
      </c>
      <c r="J11" s="5">
        <f t="shared" si="1"/>
        <v>0</v>
      </c>
    </row>
    <row r="12" spans="1:10" x14ac:dyDescent="0.25">
      <c r="A12" t="s">
        <v>2</v>
      </c>
      <c r="B12" s="4">
        <v>8576552104</v>
      </c>
      <c r="C12" s="4">
        <v>12049937610</v>
      </c>
      <c r="D12" s="4">
        <v>10941053936</v>
      </c>
      <c r="E12" s="4"/>
      <c r="F12" s="4">
        <v>12998837292</v>
      </c>
      <c r="G12" s="28">
        <v>10955675994</v>
      </c>
      <c r="H12" s="28">
        <v>12194672177</v>
      </c>
      <c r="I12" s="28">
        <v>13813555233</v>
      </c>
    </row>
    <row r="13" spans="1:10" x14ac:dyDescent="0.25">
      <c r="A13" t="s">
        <v>3</v>
      </c>
      <c r="B13" s="4"/>
      <c r="C13" s="4"/>
      <c r="D13" s="4"/>
      <c r="E13" s="4">
        <v>11448575946</v>
      </c>
      <c r="F13" s="4"/>
    </row>
    <row r="14" spans="1:10" x14ac:dyDescent="0.25">
      <c r="A14" s="19" t="s">
        <v>65</v>
      </c>
      <c r="B14" s="4"/>
      <c r="C14" s="4"/>
      <c r="D14" s="4"/>
      <c r="E14" s="4"/>
      <c r="F14" s="4"/>
    </row>
    <row r="15" spans="1:10" x14ac:dyDescent="0.25">
      <c r="A15" s="19" t="s">
        <v>4</v>
      </c>
      <c r="B15" s="5">
        <f t="shared" ref="B15:I15" si="2">SUM(B16:B17)</f>
        <v>483481451</v>
      </c>
      <c r="C15" s="5">
        <f t="shared" si="2"/>
        <v>539260956</v>
      </c>
      <c r="D15" s="5">
        <f t="shared" si="2"/>
        <v>636277613</v>
      </c>
      <c r="E15" s="5">
        <f>SUM(E16:E17)</f>
        <v>620067469</v>
      </c>
      <c r="F15" s="5">
        <f t="shared" si="2"/>
        <v>603342918</v>
      </c>
      <c r="G15" s="5">
        <f t="shared" si="2"/>
        <v>601395283</v>
      </c>
      <c r="H15" s="5">
        <f t="shared" si="2"/>
        <v>592891769</v>
      </c>
      <c r="I15" s="5">
        <f t="shared" si="2"/>
        <v>484066695</v>
      </c>
    </row>
    <row r="16" spans="1:10" x14ac:dyDescent="0.25">
      <c r="A16" t="s">
        <v>5</v>
      </c>
      <c r="B16" s="4">
        <v>1029234</v>
      </c>
      <c r="C16" s="4">
        <v>1029234</v>
      </c>
      <c r="D16" s="4">
        <v>1145176</v>
      </c>
      <c r="E16" s="4">
        <v>1132281</v>
      </c>
      <c r="F16" s="4">
        <v>1132281</v>
      </c>
      <c r="G16" s="28">
        <v>1114848</v>
      </c>
      <c r="H16" s="28">
        <v>1096949</v>
      </c>
      <c r="I16" s="28">
        <v>1096949</v>
      </c>
    </row>
    <row r="17" spans="1:9" x14ac:dyDescent="0.25">
      <c r="A17" t="s">
        <v>6</v>
      </c>
      <c r="B17" s="4">
        <v>482452217</v>
      </c>
      <c r="C17" s="4">
        <v>538231722</v>
      </c>
      <c r="D17" s="4">
        <v>635132437</v>
      </c>
      <c r="E17" s="4">
        <v>618935188</v>
      </c>
      <c r="F17" s="4">
        <v>602210637</v>
      </c>
      <c r="G17" s="28">
        <v>600280435</v>
      </c>
      <c r="H17" s="28">
        <v>591794820</v>
      </c>
      <c r="I17" s="28">
        <v>482969746</v>
      </c>
    </row>
    <row r="18" spans="1:9" x14ac:dyDescent="0.25">
      <c r="A18" s="19" t="s">
        <v>66</v>
      </c>
      <c r="B18" s="5">
        <f t="shared" ref="B18:I18" si="3">SUM(B19)</f>
        <v>39335317452</v>
      </c>
      <c r="C18" s="5">
        <f t="shared" si="3"/>
        <v>40645968182</v>
      </c>
      <c r="D18" s="5">
        <f t="shared" si="3"/>
        <v>42611883080</v>
      </c>
      <c r="E18" s="5">
        <f t="shared" si="3"/>
        <v>42611688208</v>
      </c>
      <c r="F18" s="5">
        <f t="shared" si="3"/>
        <v>42711762427</v>
      </c>
      <c r="G18" s="5">
        <f t="shared" si="3"/>
        <v>44348861807</v>
      </c>
      <c r="H18" s="5">
        <f t="shared" si="3"/>
        <v>44298401496</v>
      </c>
      <c r="I18" s="5">
        <f t="shared" si="3"/>
        <v>44201142617</v>
      </c>
    </row>
    <row r="19" spans="1:9" x14ac:dyDescent="0.25">
      <c r="A19" t="s">
        <v>7</v>
      </c>
      <c r="B19" s="4">
        <v>39335317452</v>
      </c>
      <c r="C19" s="4">
        <v>40645968182</v>
      </c>
      <c r="D19" s="4">
        <v>42611883080</v>
      </c>
      <c r="E19" s="4">
        <v>42611688208</v>
      </c>
      <c r="F19" s="4">
        <v>42711762427</v>
      </c>
      <c r="G19" s="28">
        <v>44348861807</v>
      </c>
      <c r="H19" s="28">
        <v>44298401496</v>
      </c>
      <c r="I19" s="28">
        <v>44201142617</v>
      </c>
    </row>
    <row r="20" spans="1:9" x14ac:dyDescent="0.25">
      <c r="A20" s="17" t="s">
        <v>67</v>
      </c>
      <c r="B20" s="4">
        <v>165195282</v>
      </c>
      <c r="C20" s="4">
        <v>168762668</v>
      </c>
      <c r="D20" s="4">
        <v>175058926</v>
      </c>
      <c r="E20" s="4">
        <v>171906635</v>
      </c>
      <c r="F20" s="4">
        <v>168401719</v>
      </c>
      <c r="G20" s="28">
        <v>254950423</v>
      </c>
      <c r="H20" s="28">
        <v>254950756</v>
      </c>
      <c r="I20" s="28">
        <v>247529894</v>
      </c>
    </row>
    <row r="21" spans="1:9" x14ac:dyDescent="0.25">
      <c r="A21" s="17" t="s">
        <v>68</v>
      </c>
      <c r="B21" s="4">
        <v>175508257</v>
      </c>
      <c r="C21" s="4">
        <v>239917890</v>
      </c>
      <c r="D21" s="4">
        <v>227304807</v>
      </c>
      <c r="E21" s="4">
        <v>282238183</v>
      </c>
      <c r="F21" s="4">
        <v>360592810</v>
      </c>
      <c r="G21" s="28">
        <v>196026155</v>
      </c>
      <c r="H21" s="28">
        <v>171216732</v>
      </c>
      <c r="I21" s="28">
        <v>329475864</v>
      </c>
    </row>
    <row r="22" spans="1:9" x14ac:dyDescent="0.25">
      <c r="A22" s="1"/>
      <c r="B22" s="5">
        <f t="shared" ref="B22" si="4">B6+B11+B15+B18+B20+B21</f>
        <v>49319883854</v>
      </c>
      <c r="C22" s="5">
        <f>C6+C11+C15+C18+C20+C21</f>
        <v>54233436228</v>
      </c>
      <c r="D22" s="5">
        <f>D6+D11+D15+D18+D20+D21</f>
        <v>55216538783</v>
      </c>
      <c r="E22" s="5">
        <f>E6+E11+E15+E18+E20+E21</f>
        <v>55900690185</v>
      </c>
      <c r="F22" s="5">
        <f>F6+F11+F15+F18+F20+F21</f>
        <v>57651894978</v>
      </c>
      <c r="G22" s="5">
        <f t="shared" ref="G22:I22" si="5">G6+G11+G15+G18+G20+G21</f>
        <v>57171322851</v>
      </c>
      <c r="H22" s="5">
        <f t="shared" si="5"/>
        <v>58362903014</v>
      </c>
      <c r="I22" s="5">
        <f t="shared" si="5"/>
        <v>59992258694</v>
      </c>
    </row>
    <row r="23" spans="1:9" x14ac:dyDescent="0.25">
      <c r="B23" s="4"/>
      <c r="C23" s="4"/>
      <c r="D23" s="4"/>
      <c r="E23" s="4"/>
      <c r="F23" s="4"/>
    </row>
    <row r="24" spans="1:9" x14ac:dyDescent="0.25">
      <c r="A24" s="16" t="s">
        <v>69</v>
      </c>
      <c r="B24" s="4"/>
      <c r="C24" s="4"/>
      <c r="D24" s="4"/>
      <c r="E24" s="4"/>
      <c r="F24" s="4"/>
    </row>
    <row r="25" spans="1:9" x14ac:dyDescent="0.25">
      <c r="A25" s="19" t="s">
        <v>70</v>
      </c>
      <c r="B25" s="4"/>
      <c r="C25" s="4"/>
      <c r="D25" s="4"/>
      <c r="E25" s="4"/>
      <c r="F25" s="4"/>
    </row>
    <row r="26" spans="1:9" x14ac:dyDescent="0.25">
      <c r="A26" s="19" t="s">
        <v>71</v>
      </c>
      <c r="B26" s="4">
        <v>6003437970</v>
      </c>
      <c r="C26" s="4">
        <v>5294244568</v>
      </c>
      <c r="D26" s="4">
        <v>6455916102</v>
      </c>
      <c r="E26" s="5">
        <v>6265501104</v>
      </c>
      <c r="F26" s="4">
        <v>5465766635</v>
      </c>
      <c r="G26" s="28">
        <v>4909187315</v>
      </c>
      <c r="H26" s="28">
        <v>7096776807</v>
      </c>
      <c r="I26" s="28">
        <v>6169716302</v>
      </c>
    </row>
    <row r="27" spans="1:9" x14ac:dyDescent="0.25">
      <c r="A27" s="19" t="s">
        <v>72</v>
      </c>
      <c r="B27" s="5">
        <f t="shared" ref="B27:C27" si="6">SUM(B28:B29)</f>
        <v>37149239414</v>
      </c>
      <c r="C27" s="5">
        <f t="shared" si="6"/>
        <v>42388934531</v>
      </c>
      <c r="D27" s="5">
        <v>41715033732</v>
      </c>
      <c r="E27" s="5">
        <v>42729307473</v>
      </c>
      <c r="F27" s="5">
        <v>44673195809</v>
      </c>
      <c r="G27" s="5">
        <v>44026295408</v>
      </c>
      <c r="H27" s="5">
        <v>44026295408</v>
      </c>
      <c r="I27" s="28">
        <v>45308934941</v>
      </c>
    </row>
    <row r="28" spans="1:9" x14ac:dyDescent="0.25">
      <c r="A28" t="s">
        <v>8</v>
      </c>
      <c r="B28" s="4">
        <v>37149239414</v>
      </c>
      <c r="C28" s="4">
        <v>42388934531</v>
      </c>
      <c r="D28" s="4"/>
      <c r="E28" s="4"/>
      <c r="F28" s="4"/>
      <c r="H28" s="28">
        <v>43246487608</v>
      </c>
    </row>
    <row r="29" spans="1:9" x14ac:dyDescent="0.25">
      <c r="A29" t="s">
        <v>60</v>
      </c>
      <c r="B29" s="4"/>
      <c r="C29" s="4"/>
      <c r="D29" s="4"/>
      <c r="E29" s="4"/>
      <c r="F29" s="4"/>
    </row>
    <row r="30" spans="1:9" x14ac:dyDescent="0.25">
      <c r="A30" s="19" t="s">
        <v>73</v>
      </c>
      <c r="B30" s="4">
        <v>2178531272</v>
      </c>
      <c r="C30" s="4">
        <v>2339199432</v>
      </c>
      <c r="D30" s="4">
        <v>2276219463</v>
      </c>
      <c r="E30" s="4">
        <v>2325255874</v>
      </c>
      <c r="F30" s="4">
        <v>2710367427</v>
      </c>
      <c r="G30" s="28">
        <v>3082862354</v>
      </c>
      <c r="H30" s="28">
        <v>2700128762</v>
      </c>
      <c r="I30" s="28">
        <v>2957775355</v>
      </c>
    </row>
    <row r="31" spans="1:9" x14ac:dyDescent="0.25">
      <c r="A31" s="1"/>
      <c r="B31" s="5">
        <f t="shared" ref="B31:G31" si="7">B26+B27+B30</f>
        <v>45331208656</v>
      </c>
      <c r="C31" s="5">
        <f t="shared" si="7"/>
        <v>50022378531</v>
      </c>
      <c r="D31" s="5">
        <f t="shared" si="7"/>
        <v>50447169297</v>
      </c>
      <c r="E31" s="5">
        <f>E26+E27+E30</f>
        <v>51320064451</v>
      </c>
      <c r="F31" s="5">
        <f t="shared" si="7"/>
        <v>52849329871</v>
      </c>
      <c r="G31" s="5">
        <f t="shared" si="7"/>
        <v>52018345077</v>
      </c>
      <c r="H31" s="5">
        <f>H26+H27+H30</f>
        <v>53823200977</v>
      </c>
      <c r="I31" s="5">
        <f>I26+I27+I30</f>
        <v>54436426598</v>
      </c>
    </row>
    <row r="32" spans="1:9" x14ac:dyDescent="0.25">
      <c r="A32" s="19" t="s">
        <v>74</v>
      </c>
      <c r="B32" s="4"/>
      <c r="C32" s="4"/>
      <c r="D32" s="4"/>
      <c r="E32" s="4"/>
      <c r="F32" s="4"/>
    </row>
    <row r="33" spans="1:10" x14ac:dyDescent="0.25">
      <c r="A33" t="s">
        <v>9</v>
      </c>
      <c r="B33" s="4">
        <v>1218518430</v>
      </c>
      <c r="C33" s="4">
        <v>1218518430</v>
      </c>
      <c r="D33" s="4">
        <v>1218518430</v>
      </c>
      <c r="E33" s="4">
        <v>1218518430</v>
      </c>
      <c r="F33" s="4">
        <v>1218518430</v>
      </c>
      <c r="G33" s="28">
        <v>1218518430</v>
      </c>
      <c r="H33" s="28">
        <v>1340370270</v>
      </c>
      <c r="I33" s="28">
        <v>1340370270</v>
      </c>
    </row>
    <row r="34" spans="1:10" x14ac:dyDescent="0.25">
      <c r="A34" s="6" t="s">
        <v>55</v>
      </c>
      <c r="B34" s="4"/>
      <c r="C34" s="4"/>
      <c r="D34" s="4"/>
      <c r="E34" s="4"/>
      <c r="F34" s="4"/>
    </row>
    <row r="35" spans="1:10" x14ac:dyDescent="0.25">
      <c r="A35" t="s">
        <v>10</v>
      </c>
      <c r="B35" s="4">
        <v>55000000</v>
      </c>
      <c r="C35" s="4">
        <v>55000000</v>
      </c>
      <c r="D35" s="4">
        <v>55000000</v>
      </c>
      <c r="E35" s="4">
        <v>55000000</v>
      </c>
      <c r="F35" s="4">
        <v>55000000</v>
      </c>
      <c r="G35" s="28">
        <v>55000000</v>
      </c>
      <c r="H35" s="28">
        <v>55000000</v>
      </c>
      <c r="I35" s="28">
        <v>55000000</v>
      </c>
    </row>
    <row r="36" spans="1:10" x14ac:dyDescent="0.25">
      <c r="A36" t="s">
        <v>11</v>
      </c>
      <c r="B36" s="4">
        <v>1151291206</v>
      </c>
      <c r="C36" s="4">
        <v>1195767706</v>
      </c>
      <c r="D36" s="4">
        <v>1307430064</v>
      </c>
      <c r="E36" s="4">
        <v>1307430064</v>
      </c>
      <c r="F36" s="4">
        <v>1307430064</v>
      </c>
      <c r="G36" s="28">
        <v>1307430064</v>
      </c>
      <c r="H36" s="28">
        <v>1340370270</v>
      </c>
      <c r="I36" s="28">
        <v>1340370270</v>
      </c>
    </row>
    <row r="37" spans="1:10" x14ac:dyDescent="0.25">
      <c r="A37" t="s">
        <v>12</v>
      </c>
      <c r="B37" s="4">
        <v>1058040000</v>
      </c>
      <c r="C37" s="4">
        <v>1058040000</v>
      </c>
      <c r="D37" s="4">
        <v>1445040000</v>
      </c>
      <c r="E37" s="4">
        <v>1445040000</v>
      </c>
      <c r="F37" s="4">
        <v>1445040000</v>
      </c>
      <c r="G37" s="28">
        <v>2025040000</v>
      </c>
      <c r="H37" s="28">
        <v>2025040000</v>
      </c>
      <c r="I37" s="28">
        <v>2025040000</v>
      </c>
    </row>
    <row r="38" spans="1:10" x14ac:dyDescent="0.25">
      <c r="A38" t="s">
        <v>13</v>
      </c>
      <c r="B38" s="5">
        <v>505825561</v>
      </c>
      <c r="C38" s="4">
        <v>683731561</v>
      </c>
      <c r="D38" s="4">
        <v>743380992</v>
      </c>
      <c r="E38" s="4">
        <v>554637240</v>
      </c>
      <c r="F38" s="4">
        <v>776576613</v>
      </c>
      <c r="G38" s="28">
        <v>546989280</v>
      </c>
      <c r="H38" s="28">
        <v>558729297</v>
      </c>
      <c r="I38" s="28">
        <v>795051556</v>
      </c>
    </row>
    <row r="39" spans="1:10" x14ac:dyDescent="0.25">
      <c r="A39" s="1"/>
      <c r="B39" s="5">
        <f t="shared" ref="B39:J39" si="8">SUM(B33:B38)</f>
        <v>3988675197</v>
      </c>
      <c r="C39" s="5">
        <f t="shared" si="8"/>
        <v>4211057697</v>
      </c>
      <c r="D39" s="5">
        <f t="shared" si="8"/>
        <v>4769369486</v>
      </c>
      <c r="E39" s="5">
        <f t="shared" si="8"/>
        <v>4580625734</v>
      </c>
      <c r="F39" s="5">
        <f t="shared" si="8"/>
        <v>4802565107</v>
      </c>
      <c r="G39" s="5">
        <f t="shared" si="8"/>
        <v>5152977774</v>
      </c>
      <c r="H39" s="5">
        <f t="shared" si="8"/>
        <v>5319509837</v>
      </c>
      <c r="I39" s="5">
        <f t="shared" si="8"/>
        <v>5555832096</v>
      </c>
      <c r="J39" s="5">
        <f t="shared" si="8"/>
        <v>0</v>
      </c>
    </row>
    <row r="40" spans="1:10" x14ac:dyDescent="0.25">
      <c r="A40" s="1"/>
      <c r="B40" s="5">
        <f>B31+B39+1</f>
        <v>49319883854</v>
      </c>
      <c r="C40" s="5">
        <f t="shared" ref="C40:J40" si="9">C31+C39</f>
        <v>54233436228</v>
      </c>
      <c r="D40" s="5">
        <f t="shared" si="9"/>
        <v>55216538783</v>
      </c>
      <c r="E40" s="5">
        <f>E31+E39</f>
        <v>55900690185</v>
      </c>
      <c r="F40" s="5">
        <f t="shared" si="9"/>
        <v>57651894978</v>
      </c>
      <c r="G40" s="5">
        <f t="shared" si="9"/>
        <v>57171322851</v>
      </c>
      <c r="H40" s="5">
        <f t="shared" si="9"/>
        <v>59142710814</v>
      </c>
      <c r="I40" s="5">
        <f t="shared" si="9"/>
        <v>59992258694</v>
      </c>
      <c r="J40" s="5">
        <f t="shared" si="9"/>
        <v>0</v>
      </c>
    </row>
    <row r="41" spans="1:10" x14ac:dyDescent="0.25">
      <c r="A41" s="1"/>
      <c r="B41" s="5"/>
      <c r="C41" s="5"/>
      <c r="D41" s="5"/>
      <c r="E41" s="5"/>
      <c r="F41" s="5"/>
    </row>
    <row r="42" spans="1:10" x14ac:dyDescent="0.25">
      <c r="A42" s="20" t="s">
        <v>75</v>
      </c>
      <c r="B42" s="12">
        <f t="shared" ref="B42:J42" si="10">B39/(B33/10)</f>
        <v>32.733810985526084</v>
      </c>
      <c r="C42" s="12">
        <f t="shared" si="10"/>
        <v>34.558834674334797</v>
      </c>
      <c r="D42" s="12">
        <f t="shared" si="10"/>
        <v>39.140725068885502</v>
      </c>
      <c r="E42" s="12">
        <f t="shared" si="10"/>
        <v>37.591764073687422</v>
      </c>
      <c r="F42" s="12">
        <f t="shared" si="10"/>
        <v>39.413151157672679</v>
      </c>
      <c r="G42" s="12">
        <f t="shared" si="10"/>
        <v>42.288878420985391</v>
      </c>
      <c r="H42" s="12">
        <f t="shared" si="10"/>
        <v>39.686868293490278</v>
      </c>
      <c r="I42" s="12">
        <f t="shared" si="10"/>
        <v>41.449980056630174</v>
      </c>
      <c r="J42" s="12" t="e">
        <f t="shared" si="10"/>
        <v>#DIV/0!</v>
      </c>
    </row>
    <row r="43" spans="1:10" x14ac:dyDescent="0.25">
      <c r="A43" s="20" t="s">
        <v>76</v>
      </c>
      <c r="B43" s="21">
        <f>B33/10</f>
        <v>121851843</v>
      </c>
      <c r="C43" s="21">
        <f t="shared" ref="C43:J43" si="11">C33/10</f>
        <v>121851843</v>
      </c>
      <c r="D43" s="21">
        <f t="shared" si="11"/>
        <v>121851843</v>
      </c>
      <c r="E43" s="21">
        <f t="shared" si="11"/>
        <v>121851843</v>
      </c>
      <c r="F43" s="21">
        <f t="shared" si="11"/>
        <v>121851843</v>
      </c>
      <c r="G43" s="21">
        <f t="shared" si="11"/>
        <v>121851843</v>
      </c>
      <c r="H43" s="21">
        <f t="shared" si="11"/>
        <v>134037027</v>
      </c>
      <c r="I43" s="21">
        <f t="shared" si="11"/>
        <v>134037027</v>
      </c>
      <c r="J43" s="21">
        <f t="shared" si="11"/>
        <v>0</v>
      </c>
    </row>
    <row r="44" spans="1:10" x14ac:dyDescent="0.25">
      <c r="B44" s="4"/>
      <c r="C44" s="4"/>
      <c r="D44" s="4"/>
      <c r="E44" s="4"/>
      <c r="F44" s="4"/>
    </row>
    <row r="45" spans="1:10" x14ac:dyDescent="0.25">
      <c r="A45" s="1"/>
      <c r="B45" s="4"/>
      <c r="C45" s="4"/>
      <c r="D45" s="4"/>
      <c r="E45" s="4"/>
      <c r="F45" s="4"/>
    </row>
    <row r="46" spans="1:10" x14ac:dyDescent="0.25">
      <c r="B46" s="5"/>
      <c r="C46" s="5"/>
      <c r="D46" s="5"/>
      <c r="E46" s="5"/>
      <c r="F46" s="5"/>
    </row>
    <row r="47" spans="1:10" x14ac:dyDescent="0.25">
      <c r="B47" s="4"/>
      <c r="C47" s="4"/>
      <c r="D47" s="4"/>
      <c r="E47" s="4"/>
      <c r="F47" s="4"/>
    </row>
    <row r="48" spans="1:10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A50" s="1"/>
      <c r="B50" s="4"/>
      <c r="C50" s="4"/>
      <c r="D50" s="4"/>
      <c r="E50" s="4"/>
      <c r="F50" s="4"/>
    </row>
    <row r="51" spans="1:6" x14ac:dyDescent="0.25">
      <c r="B51" s="5"/>
      <c r="C51" s="5"/>
      <c r="D51" s="5"/>
      <c r="E51" s="5"/>
      <c r="F51" s="5"/>
    </row>
    <row r="52" spans="1:6" x14ac:dyDescent="0.25">
      <c r="B52" s="4"/>
      <c r="C52" s="4"/>
      <c r="D52" s="4"/>
      <c r="E52" s="4"/>
      <c r="F52" s="4"/>
    </row>
    <row r="53" spans="1:6" x14ac:dyDescent="0.25">
      <c r="B53" s="4"/>
      <c r="C53" s="4"/>
      <c r="D53" s="4"/>
      <c r="E53" s="4"/>
      <c r="F53" s="4"/>
    </row>
    <row r="54" spans="1:6" x14ac:dyDescent="0.25">
      <c r="B54" s="4"/>
      <c r="C54" s="4"/>
      <c r="D54" s="4"/>
      <c r="E54" s="4"/>
      <c r="F54" s="4"/>
    </row>
    <row r="55" spans="1:6" x14ac:dyDescent="0.25">
      <c r="B55" s="4"/>
      <c r="C55" s="4"/>
      <c r="D55" s="4"/>
      <c r="E55" s="4"/>
      <c r="F55" s="4"/>
    </row>
    <row r="56" spans="1:6" x14ac:dyDescent="0.25">
      <c r="B56" s="4"/>
      <c r="C56" s="4"/>
      <c r="D56" s="4"/>
      <c r="E56" s="4"/>
      <c r="F56" s="4"/>
    </row>
    <row r="57" spans="1:6" x14ac:dyDescent="0.25">
      <c r="B57" s="4"/>
      <c r="C57" s="4"/>
      <c r="D57" s="4"/>
      <c r="E57" s="4"/>
      <c r="F57" s="4"/>
    </row>
    <row r="58" spans="1:6" x14ac:dyDescent="0.25">
      <c r="B58" s="4"/>
      <c r="C58" s="4"/>
      <c r="D58" s="4"/>
      <c r="E58" s="4"/>
      <c r="F58" s="4"/>
    </row>
    <row r="59" spans="1:6" x14ac:dyDescent="0.25">
      <c r="B59" s="4"/>
      <c r="C59" s="4"/>
      <c r="D59" s="4"/>
      <c r="E59" s="4"/>
      <c r="F59" s="4"/>
    </row>
    <row r="60" spans="1:6" x14ac:dyDescent="0.25">
      <c r="B60" s="4"/>
      <c r="C60" s="4"/>
      <c r="D60" s="4"/>
      <c r="E60" s="4"/>
      <c r="F60" s="4"/>
    </row>
    <row r="61" spans="1:6" x14ac:dyDescent="0.25">
      <c r="B61" s="4"/>
      <c r="C61" s="4"/>
      <c r="D61" s="4"/>
      <c r="E61" s="4"/>
      <c r="F61" s="4"/>
    </row>
    <row r="62" spans="1:6" x14ac:dyDescent="0.25">
      <c r="A62" s="1"/>
      <c r="B62" s="4"/>
      <c r="C62" s="4"/>
      <c r="D62" s="4"/>
      <c r="E62" s="4"/>
      <c r="F62" s="4"/>
    </row>
    <row r="63" spans="1:6" x14ac:dyDescent="0.25">
      <c r="A63" s="1"/>
      <c r="B63" s="5"/>
      <c r="C63" s="5"/>
      <c r="D63" s="5"/>
      <c r="E63" s="5"/>
      <c r="F63" s="5"/>
    </row>
    <row r="64" spans="1:6" x14ac:dyDescent="0.25">
      <c r="B64" s="5"/>
      <c r="C64" s="5"/>
      <c r="D64" s="5"/>
      <c r="E64" s="5"/>
      <c r="F64" s="5"/>
    </row>
    <row r="65" spans="1:6" x14ac:dyDescent="0.25">
      <c r="B65" s="4"/>
      <c r="C65" s="4"/>
      <c r="D65" s="4"/>
      <c r="E65" s="4"/>
      <c r="F65" s="4"/>
    </row>
    <row r="66" spans="1:6" x14ac:dyDescent="0.25">
      <c r="B66" s="4"/>
      <c r="C66" s="4"/>
      <c r="D66" s="4"/>
      <c r="E66" s="4"/>
      <c r="F66" s="4"/>
    </row>
    <row r="67" spans="1:6" x14ac:dyDescent="0.25">
      <c r="A67" s="1"/>
      <c r="B67" s="4"/>
      <c r="C67" s="4"/>
      <c r="D67" s="4"/>
      <c r="E67" s="4"/>
      <c r="F67" s="4"/>
    </row>
    <row r="68" spans="1:6" x14ac:dyDescent="0.25">
      <c r="A68" s="1"/>
      <c r="B68" s="5"/>
      <c r="C68" s="5"/>
      <c r="D68" s="5"/>
      <c r="E68" s="5"/>
      <c r="F68" s="5"/>
    </row>
    <row r="69" spans="1:6" x14ac:dyDescent="0.25">
      <c r="B69" s="5"/>
      <c r="C69" s="5"/>
      <c r="D69" s="5"/>
      <c r="E69" s="5"/>
      <c r="F69" s="5"/>
    </row>
    <row r="70" spans="1:6" x14ac:dyDescent="0.25">
      <c r="B70" s="4"/>
      <c r="C70" s="4"/>
      <c r="D70" s="4"/>
      <c r="E70" s="4"/>
      <c r="F70" s="4"/>
    </row>
    <row r="71" spans="1:6" x14ac:dyDescent="0.25">
      <c r="B71" s="4"/>
      <c r="C71" s="4"/>
      <c r="D71" s="4"/>
      <c r="E71" s="4"/>
      <c r="F71" s="4"/>
    </row>
    <row r="72" spans="1:6" x14ac:dyDescent="0.25">
      <c r="B72" s="4"/>
      <c r="C72" s="4"/>
      <c r="D72" s="4"/>
      <c r="E72" s="4"/>
      <c r="F72" s="4"/>
    </row>
    <row r="73" spans="1:6" x14ac:dyDescent="0.25">
      <c r="A73" s="1"/>
      <c r="B73" s="5"/>
      <c r="C73" s="5"/>
      <c r="D73" s="5"/>
      <c r="E73" s="5"/>
      <c r="F73" s="5"/>
    </row>
    <row r="74" spans="1:6" x14ac:dyDescent="0.25">
      <c r="B74" s="5"/>
      <c r="C74" s="5"/>
      <c r="D74" s="5"/>
      <c r="E74" s="5"/>
      <c r="F74" s="5"/>
    </row>
    <row r="75" spans="1:6" x14ac:dyDescent="0.25">
      <c r="A75" s="7"/>
      <c r="B75" s="4"/>
      <c r="C75" s="4"/>
      <c r="D75" s="4"/>
      <c r="E75" s="4"/>
      <c r="F75" s="4"/>
    </row>
    <row r="76" spans="1:6" x14ac:dyDescent="0.25">
      <c r="A76" s="10"/>
      <c r="B76" s="8"/>
      <c r="C76" s="8"/>
      <c r="D76" s="8"/>
      <c r="E76" s="8"/>
      <c r="F76" s="8"/>
    </row>
    <row r="77" spans="1:6" x14ac:dyDescent="0.25">
      <c r="A77" s="1"/>
      <c r="B77" s="8"/>
      <c r="C77" s="8"/>
      <c r="D77" s="8"/>
      <c r="E77" s="8"/>
      <c r="F77" s="8"/>
    </row>
    <row r="78" spans="1:6" x14ac:dyDescent="0.25">
      <c r="B78" s="4"/>
      <c r="C78" s="4"/>
      <c r="D78" s="4"/>
      <c r="E78" s="4"/>
      <c r="F78" s="4"/>
    </row>
    <row r="79" spans="1:6" x14ac:dyDescent="0.25">
      <c r="B79" s="4"/>
      <c r="C79" s="4"/>
      <c r="D79" s="4"/>
      <c r="E79" s="4"/>
      <c r="F79" s="4"/>
    </row>
    <row r="80" spans="1:6" x14ac:dyDescent="0.25">
      <c r="B80" s="4"/>
      <c r="C80" s="4"/>
      <c r="D80" s="4"/>
      <c r="E80" s="4"/>
      <c r="F80" s="4"/>
    </row>
    <row r="81" spans="1:6" x14ac:dyDescent="0.25">
      <c r="B81" s="4"/>
      <c r="C81" s="4"/>
      <c r="D81" s="4"/>
      <c r="E81" s="4"/>
      <c r="F81" s="4"/>
    </row>
    <row r="82" spans="1:6" x14ac:dyDescent="0.25">
      <c r="B82" s="4"/>
      <c r="C82" s="4"/>
      <c r="D82" s="4"/>
      <c r="E82" s="4"/>
      <c r="F82" s="4"/>
    </row>
    <row r="83" spans="1:6" x14ac:dyDescent="0.25">
      <c r="B83" s="4"/>
      <c r="C83" s="4"/>
      <c r="D83" s="4"/>
      <c r="E83" s="4"/>
      <c r="F83" s="4"/>
    </row>
    <row r="84" spans="1:6" x14ac:dyDescent="0.25">
      <c r="B84" s="4"/>
      <c r="C84" s="4"/>
      <c r="D84" s="4"/>
      <c r="E84" s="4"/>
      <c r="F84" s="4"/>
    </row>
    <row r="85" spans="1:6" x14ac:dyDescent="0.25">
      <c r="A85" s="2"/>
      <c r="B85" s="4"/>
      <c r="C85" s="4"/>
      <c r="D85" s="4"/>
      <c r="E85" s="4"/>
      <c r="F85" s="4"/>
    </row>
    <row r="86" spans="1:6" x14ac:dyDescent="0.25">
      <c r="A86" s="29"/>
      <c r="B86" s="4"/>
      <c r="C86" s="4"/>
      <c r="D86" s="4"/>
      <c r="E86" s="4"/>
      <c r="F86" s="4"/>
    </row>
    <row r="87" spans="1:6" x14ac:dyDescent="0.25">
      <c r="A87" s="29"/>
      <c r="B87" s="5"/>
      <c r="C87" s="5"/>
      <c r="D87" s="5"/>
      <c r="E87" s="5"/>
      <c r="F87" s="5"/>
    </row>
    <row r="88" spans="1:6" x14ac:dyDescent="0.25">
      <c r="A88" s="1"/>
      <c r="B88" s="4"/>
      <c r="C88" s="4"/>
      <c r="D88" s="4"/>
      <c r="E88" s="4"/>
      <c r="F88" s="4"/>
    </row>
    <row r="89" spans="1:6" x14ac:dyDescent="0.25">
      <c r="B89" s="4"/>
      <c r="C89" s="4"/>
      <c r="D89" s="4"/>
      <c r="E89" s="4"/>
      <c r="F89" s="4"/>
    </row>
    <row r="90" spans="1:6" x14ac:dyDescent="0.25">
      <c r="B90" s="4"/>
      <c r="C90" s="4"/>
      <c r="D90" s="4"/>
      <c r="E90" s="4"/>
      <c r="F90" s="4"/>
    </row>
    <row r="91" spans="1:6" x14ac:dyDescent="0.25">
      <c r="B91" s="4"/>
      <c r="C91" s="4"/>
      <c r="D91" s="4"/>
      <c r="E91" s="4"/>
      <c r="F91" s="4"/>
    </row>
    <row r="92" spans="1:6" x14ac:dyDescent="0.25">
      <c r="B92" s="4"/>
      <c r="C92" s="4"/>
      <c r="D92" s="4"/>
      <c r="E92" s="4"/>
      <c r="F92" s="4"/>
    </row>
    <row r="93" spans="1:6" x14ac:dyDescent="0.25">
      <c r="B93" s="4"/>
      <c r="C93" s="4"/>
      <c r="D93" s="4"/>
      <c r="E93" s="4"/>
      <c r="F93" s="4"/>
    </row>
    <row r="94" spans="1:6" x14ac:dyDescent="0.25">
      <c r="B94" s="4"/>
      <c r="C94" s="4"/>
      <c r="D94" s="4"/>
      <c r="E94" s="4"/>
      <c r="F94" s="4"/>
    </row>
    <row r="95" spans="1:6" x14ac:dyDescent="0.25">
      <c r="A95" s="1"/>
      <c r="B95" s="5"/>
      <c r="C95" s="5"/>
      <c r="D95" s="5"/>
      <c r="E95" s="5"/>
      <c r="F95" s="5"/>
    </row>
    <row r="96" spans="1:6" x14ac:dyDescent="0.25">
      <c r="A96" s="1"/>
      <c r="B96" s="5"/>
      <c r="C96" s="5"/>
      <c r="D96" s="5"/>
      <c r="E96" s="5"/>
      <c r="F96" s="5"/>
    </row>
    <row r="97" spans="1:6" x14ac:dyDescent="0.25">
      <c r="B97" s="4"/>
      <c r="C97" s="4"/>
      <c r="D97" s="4"/>
      <c r="E97" s="4"/>
      <c r="F97" s="4"/>
    </row>
    <row r="98" spans="1:6" x14ac:dyDescent="0.25">
      <c r="B98" s="4"/>
      <c r="C98" s="4"/>
      <c r="D98" s="4"/>
      <c r="E98" s="4"/>
      <c r="F98" s="4"/>
    </row>
    <row r="99" spans="1:6" x14ac:dyDescent="0.25">
      <c r="B99" s="4"/>
      <c r="C99" s="4"/>
      <c r="D99" s="4"/>
      <c r="E99" s="4"/>
      <c r="F99" s="4"/>
    </row>
    <row r="100" spans="1:6" x14ac:dyDescent="0.25">
      <c r="B100" s="4"/>
      <c r="C100" s="4"/>
      <c r="D100" s="4"/>
      <c r="E100" s="4"/>
      <c r="F100" s="4"/>
    </row>
    <row r="101" spans="1:6" x14ac:dyDescent="0.25">
      <c r="A101" s="1"/>
      <c r="B101" s="4"/>
      <c r="C101" s="4"/>
      <c r="D101" s="4"/>
      <c r="E101" s="4"/>
      <c r="F101" s="4"/>
    </row>
    <row r="102" spans="1:6" x14ac:dyDescent="0.25">
      <c r="A102" s="1"/>
      <c r="B102" s="5"/>
      <c r="C102" s="5"/>
      <c r="D102" s="5"/>
      <c r="E102" s="5"/>
      <c r="F102" s="5"/>
    </row>
    <row r="103" spans="1:6" x14ac:dyDescent="0.25">
      <c r="A103" s="6"/>
      <c r="B103" s="4"/>
      <c r="C103" s="4"/>
      <c r="D103" s="4"/>
      <c r="E103" s="4"/>
      <c r="F103" s="4"/>
    </row>
    <row r="104" spans="1:6" x14ac:dyDescent="0.25">
      <c r="A104" s="6"/>
      <c r="B104" s="4"/>
      <c r="C104" s="4"/>
      <c r="D104" s="4"/>
      <c r="E104" s="4"/>
      <c r="F104" s="4"/>
    </row>
    <row r="105" spans="1:6" x14ac:dyDescent="0.25">
      <c r="A105" s="6"/>
      <c r="B105" s="4"/>
      <c r="C105" s="4"/>
      <c r="D105" s="4"/>
      <c r="E105" s="4"/>
      <c r="F105" s="4"/>
    </row>
    <row r="106" spans="1:6" x14ac:dyDescent="0.25">
      <c r="B106" s="4"/>
      <c r="C106" s="4"/>
      <c r="D106" s="4"/>
      <c r="E106" s="4"/>
      <c r="F106" s="4"/>
    </row>
    <row r="107" spans="1:6" x14ac:dyDescent="0.25">
      <c r="A107" s="1"/>
      <c r="B107" s="4"/>
      <c r="C107" s="4"/>
      <c r="D107" s="4"/>
      <c r="E107" s="4"/>
      <c r="F107" s="4"/>
    </row>
    <row r="108" spans="1:6" x14ac:dyDescent="0.25">
      <c r="A108" s="1"/>
      <c r="B108" s="5"/>
      <c r="C108" s="5"/>
      <c r="D108" s="4"/>
      <c r="E108" s="5"/>
      <c r="F108" s="4"/>
    </row>
    <row r="109" spans="1:6" x14ac:dyDescent="0.25">
      <c r="A109" s="3"/>
      <c r="B109" s="5"/>
      <c r="C109" s="5"/>
      <c r="D109" s="5"/>
      <c r="E109" s="5"/>
      <c r="F109" s="4"/>
    </row>
    <row r="110" spans="1:6" x14ac:dyDescent="0.25">
      <c r="A110" s="1"/>
      <c r="B110" s="4"/>
      <c r="C110" s="4"/>
      <c r="D110" s="5"/>
      <c r="E110" s="5"/>
      <c r="F110" s="4"/>
    </row>
    <row r="111" spans="1:6" x14ac:dyDescent="0.25">
      <c r="B111" s="5"/>
      <c r="C111" s="5"/>
      <c r="D111" s="5"/>
      <c r="E111" s="5"/>
      <c r="F111" s="5"/>
    </row>
    <row r="112" spans="1:6" x14ac:dyDescent="0.25">
      <c r="A112" s="1"/>
      <c r="B112" s="4"/>
      <c r="C112" s="4"/>
      <c r="D112" s="4"/>
      <c r="E112" s="4"/>
      <c r="F112" s="4"/>
    </row>
    <row r="113" spans="2:6" x14ac:dyDescent="0.25">
      <c r="B113" s="5"/>
      <c r="C113" s="5"/>
      <c r="D113" s="5"/>
      <c r="E113" s="5"/>
      <c r="F113" s="4"/>
    </row>
  </sheetData>
  <mergeCells count="1">
    <mergeCell ref="A86:A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xSplit="1" ySplit="5" topLeftCell="H27" activePane="bottomRight" state="frozen"/>
      <selection pane="topRight" activeCell="B1" sqref="B1"/>
      <selection pane="bottomLeft" activeCell="A5" sqref="A5"/>
      <selection pane="bottomRight" activeCell="I41" sqref="I41"/>
    </sheetView>
  </sheetViews>
  <sheetFormatPr defaultRowHeight="15" x14ac:dyDescent="0.25"/>
  <cols>
    <col min="1" max="1" width="36.42578125" bestFit="1" customWidth="1"/>
    <col min="2" max="5" width="15" bestFit="1" customWidth="1"/>
    <col min="6" max="6" width="15.28515625" bestFit="1" customWidth="1"/>
    <col min="7" max="7" width="14.28515625" bestFit="1" customWidth="1"/>
    <col min="8" max="8" width="15.42578125" customWidth="1"/>
    <col min="9" max="9" width="16.42578125" customWidth="1"/>
  </cols>
  <sheetData>
    <row r="1" spans="1:9" x14ac:dyDescent="0.25">
      <c r="A1" s="1" t="s">
        <v>61</v>
      </c>
    </row>
    <row r="2" spans="1:9" x14ac:dyDescent="0.25">
      <c r="A2" s="1" t="s">
        <v>106</v>
      </c>
    </row>
    <row r="3" spans="1:9" x14ac:dyDescent="0.25">
      <c r="A3" t="s">
        <v>102</v>
      </c>
    </row>
    <row r="4" spans="1:9" ht="18.75" x14ac:dyDescent="0.3">
      <c r="A4" s="23"/>
      <c r="B4" s="26" t="s">
        <v>103</v>
      </c>
      <c r="C4" s="26" t="s">
        <v>104</v>
      </c>
      <c r="D4" s="26" t="s">
        <v>105</v>
      </c>
      <c r="E4" s="26" t="s">
        <v>103</v>
      </c>
      <c r="F4" s="26" t="s">
        <v>104</v>
      </c>
      <c r="G4" s="26" t="s">
        <v>105</v>
      </c>
      <c r="H4" s="26" t="s">
        <v>103</v>
      </c>
      <c r="I4" s="26" t="s">
        <v>104</v>
      </c>
    </row>
    <row r="5" spans="1:9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9" ht="15.75" x14ac:dyDescent="0.25">
      <c r="A6" s="20" t="s">
        <v>77</v>
      </c>
      <c r="B6" s="9"/>
      <c r="C6" s="9"/>
      <c r="D6" s="9"/>
      <c r="E6" s="9"/>
      <c r="F6" s="9"/>
    </row>
    <row r="7" spans="1:9" x14ac:dyDescent="0.25">
      <c r="A7" s="19" t="s">
        <v>78</v>
      </c>
      <c r="B7" s="5">
        <f t="shared" ref="B7:I7" si="0">B8-B9</f>
        <v>833388488</v>
      </c>
      <c r="C7" s="5">
        <f t="shared" si="0"/>
        <v>1231419784</v>
      </c>
      <c r="D7" s="5">
        <f t="shared" si="0"/>
        <v>354316308</v>
      </c>
      <c r="E7" s="5">
        <f t="shared" si="0"/>
        <v>733490322</v>
      </c>
      <c r="F7" s="5">
        <f t="shared" si="0"/>
        <v>1253880674</v>
      </c>
      <c r="G7" s="5">
        <f t="shared" si="0"/>
        <v>491890387</v>
      </c>
      <c r="H7" s="5">
        <f t="shared" si="0"/>
        <v>886189393</v>
      </c>
      <c r="I7" s="5">
        <f t="shared" si="0"/>
        <v>1283907703</v>
      </c>
    </row>
    <row r="8" spans="1:9" x14ac:dyDescent="0.25">
      <c r="A8" t="s">
        <v>14</v>
      </c>
      <c r="B8" s="4">
        <v>2202643472</v>
      </c>
      <c r="C8" s="4">
        <v>3386358027</v>
      </c>
      <c r="D8" s="4">
        <v>1226943040</v>
      </c>
      <c r="E8" s="4">
        <v>2690925686</v>
      </c>
      <c r="F8" s="4">
        <v>4278916840</v>
      </c>
      <c r="G8" s="28">
        <v>1542380551</v>
      </c>
      <c r="H8" s="28">
        <v>3069080432</v>
      </c>
      <c r="I8" s="28">
        <v>4718325013</v>
      </c>
    </row>
    <row r="9" spans="1:9" x14ac:dyDescent="0.25">
      <c r="A9" t="s">
        <v>15</v>
      </c>
      <c r="B9" s="4">
        <v>1369254984</v>
      </c>
      <c r="C9" s="4">
        <v>2154938243</v>
      </c>
      <c r="D9" s="4">
        <v>872626732</v>
      </c>
      <c r="E9" s="4">
        <v>1957435364</v>
      </c>
      <c r="F9" s="4">
        <v>3025036166</v>
      </c>
      <c r="G9" s="28">
        <v>1050490164</v>
      </c>
      <c r="H9" s="28">
        <v>2182891039</v>
      </c>
      <c r="I9" s="28">
        <v>3434417310</v>
      </c>
    </row>
    <row r="10" spans="1:9" x14ac:dyDescent="0.25">
      <c r="B10" s="4"/>
      <c r="C10" s="4"/>
      <c r="D10" s="4"/>
      <c r="E10" s="4"/>
      <c r="F10" s="4"/>
    </row>
    <row r="11" spans="1:9" x14ac:dyDescent="0.25">
      <c r="A11" t="s">
        <v>51</v>
      </c>
      <c r="B11" s="4">
        <v>18061794</v>
      </c>
      <c r="C11" s="4">
        <v>37633054</v>
      </c>
      <c r="D11" s="4">
        <v>5131243</v>
      </c>
      <c r="E11" s="4">
        <v>15569945</v>
      </c>
      <c r="F11" s="4">
        <v>39826040</v>
      </c>
      <c r="G11" s="28">
        <v>6041602</v>
      </c>
      <c r="H11" s="28">
        <v>10398386</v>
      </c>
      <c r="I11" s="28">
        <v>30069253</v>
      </c>
    </row>
    <row r="12" spans="1:9" x14ac:dyDescent="0.25">
      <c r="A12" t="s">
        <v>16</v>
      </c>
      <c r="B12" s="4">
        <v>74693732</v>
      </c>
      <c r="C12" s="4">
        <v>112921011</v>
      </c>
      <c r="D12" s="4">
        <v>29791979</v>
      </c>
      <c r="E12" s="4">
        <v>59285166</v>
      </c>
      <c r="F12" s="4">
        <v>97684634</v>
      </c>
      <c r="G12" s="28">
        <v>46630884</v>
      </c>
      <c r="H12" s="28">
        <v>85378417</v>
      </c>
      <c r="I12" s="28">
        <v>141073397</v>
      </c>
    </row>
    <row r="13" spans="1:9" x14ac:dyDescent="0.25">
      <c r="A13" t="s">
        <v>17</v>
      </c>
      <c r="B13" s="4">
        <v>10267365</v>
      </c>
      <c r="C13" s="4">
        <v>14543174</v>
      </c>
      <c r="D13" s="4">
        <v>4155972</v>
      </c>
      <c r="E13" s="4">
        <v>7093891</v>
      </c>
      <c r="F13" s="4">
        <v>9348696</v>
      </c>
      <c r="G13" s="28">
        <v>1708588</v>
      </c>
      <c r="H13" s="28">
        <v>3376872</v>
      </c>
      <c r="I13" s="28">
        <v>4813702</v>
      </c>
    </row>
    <row r="14" spans="1:9" x14ac:dyDescent="0.25">
      <c r="A14" s="1"/>
      <c r="B14" s="5">
        <f>B7+B11+B12+B13</f>
        <v>936411379</v>
      </c>
      <c r="C14" s="5">
        <f>C7+C11+C12+C13</f>
        <v>1396517023</v>
      </c>
      <c r="D14" s="5">
        <f>D7+D11+D12+D13</f>
        <v>393395502</v>
      </c>
      <c r="E14" s="5">
        <f>E7+E11+E12+E13</f>
        <v>815439324</v>
      </c>
      <c r="F14" s="5">
        <f>F7+F11+F12+F13</f>
        <v>1400740044</v>
      </c>
      <c r="G14" s="5">
        <f t="shared" ref="G14:I14" si="1">G7+G11+G12+G13</f>
        <v>546271461</v>
      </c>
      <c r="H14" s="5">
        <f t="shared" si="1"/>
        <v>985343068</v>
      </c>
      <c r="I14" s="5">
        <f t="shared" si="1"/>
        <v>1459864055</v>
      </c>
    </row>
    <row r="15" spans="1:9" x14ac:dyDescent="0.25">
      <c r="A15" s="20" t="s">
        <v>79</v>
      </c>
      <c r="B15" s="4"/>
      <c r="C15" s="4"/>
      <c r="D15" s="4"/>
      <c r="E15" s="4"/>
      <c r="F15" s="4"/>
    </row>
    <row r="16" spans="1:9" x14ac:dyDescent="0.25">
      <c r="A16" t="s">
        <v>18</v>
      </c>
      <c r="B16" s="4">
        <v>151768899</v>
      </c>
      <c r="C16" s="4">
        <v>229985057</v>
      </c>
      <c r="D16" s="4">
        <v>81768425</v>
      </c>
      <c r="E16" s="4">
        <v>161862959</v>
      </c>
      <c r="F16" s="4">
        <v>246169294</v>
      </c>
      <c r="G16" s="28">
        <v>89800005</v>
      </c>
      <c r="H16" s="28">
        <v>174464181</v>
      </c>
      <c r="I16" s="28">
        <v>264515919</v>
      </c>
    </row>
    <row r="17" spans="1:11" x14ac:dyDescent="0.25">
      <c r="A17" t="s">
        <v>19</v>
      </c>
      <c r="B17" s="4">
        <v>23949266</v>
      </c>
      <c r="C17" s="4">
        <v>36520774</v>
      </c>
      <c r="D17" s="4">
        <v>11461964</v>
      </c>
      <c r="E17" s="4">
        <v>24768385</v>
      </c>
      <c r="F17" s="4">
        <v>39643418</v>
      </c>
      <c r="G17" s="28">
        <v>13249195</v>
      </c>
      <c r="H17" s="28">
        <v>27195026</v>
      </c>
      <c r="I17" s="28">
        <v>41932078</v>
      </c>
    </row>
    <row r="18" spans="1:11" x14ac:dyDescent="0.25">
      <c r="A18" t="s">
        <v>20</v>
      </c>
      <c r="B18" s="4">
        <v>1888487</v>
      </c>
      <c r="C18" s="4">
        <v>2583764</v>
      </c>
      <c r="D18" s="4">
        <v>118596</v>
      </c>
      <c r="E18" s="4">
        <v>1162976</v>
      </c>
      <c r="F18" s="4">
        <v>2898630</v>
      </c>
      <c r="G18" s="28">
        <v>806953</v>
      </c>
      <c r="H18" s="28">
        <v>4426694</v>
      </c>
      <c r="I18" s="28">
        <v>5317936</v>
      </c>
    </row>
    <row r="19" spans="1:11" x14ac:dyDescent="0.25">
      <c r="A19" t="s">
        <v>21</v>
      </c>
      <c r="B19" s="4">
        <v>3981569</v>
      </c>
      <c r="C19" s="4">
        <v>6033714</v>
      </c>
      <c r="D19" s="4">
        <v>1799655</v>
      </c>
      <c r="E19" s="4">
        <v>3659671</v>
      </c>
      <c r="F19" s="4">
        <v>5512065</v>
      </c>
      <c r="G19" s="28">
        <v>1840060</v>
      </c>
      <c r="H19" s="28">
        <v>3703341</v>
      </c>
      <c r="I19" s="28">
        <v>5312105</v>
      </c>
    </row>
    <row r="20" spans="1:11" x14ac:dyDescent="0.25">
      <c r="A20" t="s">
        <v>22</v>
      </c>
      <c r="B20" s="4">
        <v>7412134</v>
      </c>
      <c r="C20" s="4">
        <v>10138545</v>
      </c>
      <c r="D20" s="4">
        <v>3156894</v>
      </c>
      <c r="E20" s="4">
        <v>8710733</v>
      </c>
      <c r="F20" s="4">
        <v>10729516</v>
      </c>
      <c r="G20" s="28">
        <v>3426265</v>
      </c>
      <c r="H20" s="28">
        <v>7234387</v>
      </c>
      <c r="I20" s="28">
        <v>9342132</v>
      </c>
    </row>
    <row r="21" spans="1:11" x14ac:dyDescent="0.25">
      <c r="A21" t="s">
        <v>23</v>
      </c>
      <c r="B21" s="4">
        <v>5530000</v>
      </c>
      <c r="C21" s="4">
        <v>9430000</v>
      </c>
      <c r="D21" s="4">
        <v>3525000</v>
      </c>
      <c r="E21" s="4">
        <v>7050000</v>
      </c>
      <c r="F21" s="4">
        <v>10950000</v>
      </c>
      <c r="G21" s="28">
        <v>3525000</v>
      </c>
      <c r="H21" s="28">
        <v>7050000</v>
      </c>
      <c r="I21" s="28">
        <v>10950000</v>
      </c>
    </row>
    <row r="22" spans="1:11" x14ac:dyDescent="0.25">
      <c r="A22" t="s">
        <v>24</v>
      </c>
      <c r="B22" s="4">
        <v>400605</v>
      </c>
      <c r="C22" s="4">
        <v>556435</v>
      </c>
      <c r="D22" s="4">
        <v>135400</v>
      </c>
      <c r="E22" s="4">
        <v>268438</v>
      </c>
      <c r="F22" s="4">
        <v>491326</v>
      </c>
      <c r="G22" s="28">
        <v>171870</v>
      </c>
      <c r="H22" s="28">
        <v>301434</v>
      </c>
      <c r="I22" s="28">
        <v>543468</v>
      </c>
    </row>
    <row r="23" spans="1:11" x14ac:dyDescent="0.25">
      <c r="A23" t="s">
        <v>25</v>
      </c>
      <c r="B23" s="4">
        <v>201250</v>
      </c>
      <c r="C23" s="4">
        <v>301875</v>
      </c>
      <c r="D23" s="4">
        <v>100625</v>
      </c>
      <c r="E23" s="4">
        <v>230000</v>
      </c>
      <c r="F23" s="4">
        <v>345000</v>
      </c>
      <c r="G23" s="28">
        <v>120750</v>
      </c>
      <c r="H23" s="28">
        <v>241500</v>
      </c>
      <c r="I23" s="28">
        <v>362250</v>
      </c>
    </row>
    <row r="24" spans="1:11" x14ac:dyDescent="0.25">
      <c r="A24" t="s">
        <v>26</v>
      </c>
      <c r="B24" s="4">
        <v>19347000</v>
      </c>
      <c r="C24" s="4">
        <v>27429904</v>
      </c>
      <c r="D24" s="4">
        <v>8796306</v>
      </c>
      <c r="E24" s="4">
        <v>18935954</v>
      </c>
      <c r="F24" s="4">
        <v>27943800</v>
      </c>
      <c r="G24" s="28">
        <v>9517890</v>
      </c>
      <c r="H24" s="28">
        <v>20846103</v>
      </c>
      <c r="I24" s="28">
        <v>31942536</v>
      </c>
    </row>
    <row r="25" spans="1:11" x14ac:dyDescent="0.25">
      <c r="A25" t="s">
        <v>27</v>
      </c>
      <c r="B25" s="4">
        <v>18563962</v>
      </c>
      <c r="C25" s="4">
        <v>24970412</v>
      </c>
      <c r="D25" s="4">
        <v>9139150</v>
      </c>
      <c r="E25" s="4">
        <v>18046512</v>
      </c>
      <c r="F25" s="4">
        <v>26440648</v>
      </c>
      <c r="G25" s="28">
        <v>8883231</v>
      </c>
      <c r="H25" s="28">
        <v>20495811</v>
      </c>
      <c r="I25" s="28">
        <v>30266106</v>
      </c>
    </row>
    <row r="26" spans="1:11" x14ac:dyDescent="0.25">
      <c r="A26" s="1"/>
      <c r="B26" s="5">
        <f t="shared" ref="B26:J26" si="2">SUM(B16:B25)</f>
        <v>233043172</v>
      </c>
      <c r="C26" s="5">
        <f t="shared" si="2"/>
        <v>347950480</v>
      </c>
      <c r="D26" s="5">
        <f t="shared" si="2"/>
        <v>120002015</v>
      </c>
      <c r="E26" s="5">
        <f>SUM(E16:E25)</f>
        <v>244695628</v>
      </c>
      <c r="F26" s="5">
        <f t="shared" si="2"/>
        <v>371123697</v>
      </c>
      <c r="G26" s="5">
        <f t="shared" si="2"/>
        <v>131341219</v>
      </c>
      <c r="H26" s="5">
        <f t="shared" si="2"/>
        <v>265958477</v>
      </c>
      <c r="I26" s="5">
        <f t="shared" si="2"/>
        <v>400484530</v>
      </c>
      <c r="J26" s="5">
        <f t="shared" si="2"/>
        <v>0</v>
      </c>
    </row>
    <row r="27" spans="1:11" x14ac:dyDescent="0.25">
      <c r="A27" s="20" t="s">
        <v>80</v>
      </c>
      <c r="B27" s="5">
        <f t="shared" ref="B27:J27" si="3">B14-B26</f>
        <v>703368207</v>
      </c>
      <c r="C27" s="5">
        <f t="shared" si="3"/>
        <v>1048566543</v>
      </c>
      <c r="D27" s="5">
        <f t="shared" si="3"/>
        <v>273393487</v>
      </c>
      <c r="E27" s="5">
        <f>E14-E26</f>
        <v>570743696</v>
      </c>
      <c r="F27" s="5">
        <f t="shared" si="3"/>
        <v>1029616347</v>
      </c>
      <c r="G27" s="5">
        <f t="shared" si="3"/>
        <v>414930242</v>
      </c>
      <c r="H27" s="5">
        <f t="shared" si="3"/>
        <v>719384591</v>
      </c>
      <c r="I27" s="5">
        <f t="shared" si="3"/>
        <v>1059379525</v>
      </c>
      <c r="J27" s="5">
        <f t="shared" si="3"/>
        <v>0</v>
      </c>
    </row>
    <row r="28" spans="1:11" x14ac:dyDescent="0.25">
      <c r="A28" s="17" t="s">
        <v>81</v>
      </c>
      <c r="B28" s="4"/>
      <c r="C28" s="4"/>
      <c r="D28" s="4"/>
      <c r="E28" s="4"/>
      <c r="F28" s="4"/>
    </row>
    <row r="29" spans="1:11" x14ac:dyDescent="0.25">
      <c r="A29" t="s">
        <v>28</v>
      </c>
      <c r="B29" s="4">
        <v>-138191888</v>
      </c>
      <c r="C29" s="4">
        <v>-159454783</v>
      </c>
      <c r="D29" s="4">
        <v>-260146378</v>
      </c>
      <c r="E29" s="4">
        <v>-252829695</v>
      </c>
      <c r="F29" s="4">
        <v>-202755834</v>
      </c>
      <c r="G29" s="28">
        <v>-148251408</v>
      </c>
      <c r="H29" s="28">
        <v>-78745441</v>
      </c>
      <c r="I29" s="28">
        <v>-129004772</v>
      </c>
    </row>
    <row r="30" spans="1:11" x14ac:dyDescent="0.25">
      <c r="A30" t="s">
        <v>29</v>
      </c>
      <c r="B30" s="4">
        <v>-18190255</v>
      </c>
      <c r="C30" s="4">
        <v>-17617389</v>
      </c>
      <c r="D30" s="4">
        <v>12608524</v>
      </c>
      <c r="E30" s="4">
        <v>22201667</v>
      </c>
      <c r="F30" s="4">
        <v>40520957</v>
      </c>
      <c r="G30" s="28">
        <v>-9637071</v>
      </c>
      <c r="H30" s="28">
        <v>-4590051</v>
      </c>
      <c r="I30" s="28">
        <v>23933504</v>
      </c>
    </row>
    <row r="31" spans="1:11" x14ac:dyDescent="0.25">
      <c r="A31" s="1"/>
      <c r="B31" s="5">
        <f t="shared" ref="B31:K31" si="4">SUM(B29:B30)</f>
        <v>-156382143</v>
      </c>
      <c r="C31" s="5">
        <f t="shared" si="4"/>
        <v>-177072172</v>
      </c>
      <c r="D31" s="5">
        <f t="shared" si="4"/>
        <v>-247537854</v>
      </c>
      <c r="E31" s="5">
        <f>SUM(E29:E30)</f>
        <v>-230628028</v>
      </c>
      <c r="F31" s="5">
        <f t="shared" si="4"/>
        <v>-162234877</v>
      </c>
      <c r="G31" s="5">
        <f t="shared" si="4"/>
        <v>-157888479</v>
      </c>
      <c r="H31" s="5">
        <f t="shared" si="4"/>
        <v>-83335492</v>
      </c>
      <c r="I31" s="5">
        <f t="shared" si="4"/>
        <v>-105071268</v>
      </c>
      <c r="J31" s="5">
        <f t="shared" si="4"/>
        <v>0</v>
      </c>
      <c r="K31" s="5">
        <f t="shared" si="4"/>
        <v>0</v>
      </c>
    </row>
    <row r="32" spans="1:11" x14ac:dyDescent="0.25">
      <c r="A32" s="20" t="s">
        <v>82</v>
      </c>
      <c r="B32" s="5">
        <f t="shared" ref="B32:D32" si="5">B27-B31</f>
        <v>859750350</v>
      </c>
      <c r="C32" s="5">
        <f t="shared" si="5"/>
        <v>1225638715</v>
      </c>
      <c r="D32" s="5">
        <f t="shared" si="5"/>
        <v>520931341</v>
      </c>
      <c r="E32" s="5">
        <f>E27-E31</f>
        <v>801371724</v>
      </c>
      <c r="F32" s="5">
        <f>F27-F31</f>
        <v>1191851224</v>
      </c>
      <c r="G32" s="5">
        <f t="shared" ref="G32:J32" si="6">G27-G31</f>
        <v>572818721</v>
      </c>
      <c r="H32" s="5">
        <f t="shared" si="6"/>
        <v>802720083</v>
      </c>
      <c r="I32" s="5">
        <f t="shared" si="6"/>
        <v>1164450793</v>
      </c>
      <c r="J32" s="5">
        <f t="shared" si="6"/>
        <v>0</v>
      </c>
    </row>
    <row r="33" spans="1:11" x14ac:dyDescent="0.25">
      <c r="A33" s="20" t="s">
        <v>83</v>
      </c>
      <c r="B33" s="4"/>
      <c r="C33" s="4"/>
      <c r="D33" s="4"/>
      <c r="E33" s="4"/>
      <c r="F33" s="4"/>
    </row>
    <row r="34" spans="1:11" x14ac:dyDescent="0.25">
      <c r="A34" t="s">
        <v>30</v>
      </c>
      <c r="B34" s="4">
        <v>276616822</v>
      </c>
      <c r="C34" s="4">
        <v>416912849</v>
      </c>
      <c r="D34" s="4">
        <v>109169626</v>
      </c>
      <c r="E34" s="4">
        <v>212389601</v>
      </c>
      <c r="F34" s="4">
        <v>380812302</v>
      </c>
      <c r="G34" s="28">
        <v>154835434</v>
      </c>
      <c r="H34" s="28">
        <v>217505244</v>
      </c>
      <c r="I34" s="28">
        <v>342677058</v>
      </c>
    </row>
    <row r="35" spans="1:11" x14ac:dyDescent="0.25">
      <c r="A35" t="s">
        <v>31</v>
      </c>
      <c r="B35" s="4">
        <v>3093243</v>
      </c>
      <c r="C35" s="4">
        <v>6303081</v>
      </c>
      <c r="D35" s="4">
        <v>28442</v>
      </c>
      <c r="E35" s="4">
        <v>437072</v>
      </c>
      <c r="F35" s="4">
        <v>554499</v>
      </c>
      <c r="G35" s="28">
        <v>355152</v>
      </c>
      <c r="H35" s="28">
        <v>1054641</v>
      </c>
      <c r="I35" s="28">
        <v>1291278</v>
      </c>
    </row>
    <row r="36" spans="1:11" x14ac:dyDescent="0.25">
      <c r="B36" s="5">
        <f t="shared" ref="B36:K36" si="7">SUM(B34:B35)</f>
        <v>279710065</v>
      </c>
      <c r="C36" s="5">
        <f t="shared" si="7"/>
        <v>423215930</v>
      </c>
      <c r="D36" s="5">
        <f t="shared" si="7"/>
        <v>109198068</v>
      </c>
      <c r="E36" s="5">
        <f>SUM(E34:E35)</f>
        <v>212826673</v>
      </c>
      <c r="F36" s="5">
        <f t="shared" si="7"/>
        <v>381366801</v>
      </c>
      <c r="G36" s="5">
        <f t="shared" si="7"/>
        <v>155190586</v>
      </c>
      <c r="H36" s="5">
        <f t="shared" si="7"/>
        <v>218559885</v>
      </c>
      <c r="I36" s="5">
        <f t="shared" si="7"/>
        <v>343968336</v>
      </c>
      <c r="J36" s="5">
        <f t="shared" si="7"/>
        <v>0</v>
      </c>
      <c r="K36" s="5">
        <f t="shared" si="7"/>
        <v>0</v>
      </c>
    </row>
    <row r="37" spans="1:11" x14ac:dyDescent="0.25">
      <c r="A37" s="1" t="s">
        <v>84</v>
      </c>
      <c r="B37" s="5">
        <f t="shared" ref="B37:K37" si="8">B32-B36</f>
        <v>580040285</v>
      </c>
      <c r="C37" s="5">
        <f t="shared" si="8"/>
        <v>802422785</v>
      </c>
      <c r="D37" s="5">
        <f t="shared" si="8"/>
        <v>411733273</v>
      </c>
      <c r="E37" s="5">
        <f>E32-E36</f>
        <v>588545051</v>
      </c>
      <c r="F37" s="5">
        <f t="shared" si="8"/>
        <v>810484423</v>
      </c>
      <c r="G37" s="5">
        <f t="shared" si="8"/>
        <v>417628135</v>
      </c>
      <c r="H37" s="5">
        <f t="shared" si="8"/>
        <v>584160198</v>
      </c>
      <c r="I37" s="5">
        <f t="shared" si="8"/>
        <v>820482457</v>
      </c>
      <c r="J37" s="5">
        <f t="shared" si="8"/>
        <v>0</v>
      </c>
      <c r="K37" s="5">
        <f t="shared" si="8"/>
        <v>0</v>
      </c>
    </row>
    <row r="38" spans="1:11" x14ac:dyDescent="0.25">
      <c r="A38" s="22" t="s">
        <v>85</v>
      </c>
      <c r="B38" s="13">
        <f>B37/('1'!B33/10)</f>
        <v>4.76020937163831</v>
      </c>
      <c r="C38" s="13">
        <f>C37/('1'!C33/10)</f>
        <v>6.5852330604470213</v>
      </c>
      <c r="D38" s="13">
        <f>D37/('1'!D33/10)</f>
        <v>3.3789663156756684</v>
      </c>
      <c r="E38" s="13">
        <f>E37/('1'!E33/10)</f>
        <v>4.8300053286842779</v>
      </c>
      <c r="F38" s="13">
        <f>F37/('1'!F33/10)</f>
        <v>6.6513924044628521</v>
      </c>
      <c r="G38" s="13">
        <f>G37/('1'!G33/10)</f>
        <v>3.4273436061200977</v>
      </c>
      <c r="H38" s="13">
        <f>H37/('1'!H33/10)</f>
        <v>4.3582002009041876</v>
      </c>
      <c r="I38" s="13">
        <f>I37/('1'!I33/10)</f>
        <v>6.121311964044085</v>
      </c>
      <c r="J38" s="13" t="e">
        <f>J37/('1'!J33/10)</f>
        <v>#DIV/0!</v>
      </c>
    </row>
    <row r="39" spans="1:11" x14ac:dyDescent="0.25">
      <c r="A39" s="22" t="s">
        <v>86</v>
      </c>
      <c r="B39" s="5">
        <f>'1'!B33/10</f>
        <v>121851843</v>
      </c>
      <c r="C39" s="5">
        <f>'1'!C33/10</f>
        <v>121851843</v>
      </c>
      <c r="D39" s="5">
        <f>'1'!D33/10</f>
        <v>121851843</v>
      </c>
      <c r="E39" s="5">
        <f>'1'!E33/10</f>
        <v>121851843</v>
      </c>
      <c r="F39" s="5">
        <f>'1'!F33/10</f>
        <v>121851843</v>
      </c>
      <c r="G39" s="5">
        <f>'1'!G33/10</f>
        <v>121851843</v>
      </c>
      <c r="H39" s="5">
        <f>'1'!H33/10</f>
        <v>134037027</v>
      </c>
      <c r="I39" s="5">
        <f>'1'!I33/10</f>
        <v>134037027</v>
      </c>
      <c r="J39" s="5">
        <f>'1'!J33/10</f>
        <v>0</v>
      </c>
    </row>
    <row r="41" spans="1:11" x14ac:dyDescent="0.25">
      <c r="A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xSplit="1" ySplit="5" topLeftCell="H27" activePane="bottomRight" state="frozen"/>
      <selection pane="topRight" activeCell="B1" sqref="B1"/>
      <selection pane="bottomLeft" activeCell="A4" sqref="A4"/>
      <selection pane="bottomRight" activeCell="I34" sqref="I34"/>
    </sheetView>
  </sheetViews>
  <sheetFormatPr defaultRowHeight="15" x14ac:dyDescent="0.25"/>
  <cols>
    <col min="1" max="1" width="44.42578125" customWidth="1"/>
    <col min="2" max="3" width="15" bestFit="1" customWidth="1"/>
    <col min="4" max="4" width="15.28515625" bestFit="1" customWidth="1"/>
    <col min="5" max="6" width="15" bestFit="1" customWidth="1"/>
    <col min="7" max="7" width="16" customWidth="1"/>
    <col min="8" max="8" width="16.5703125" customWidth="1"/>
    <col min="9" max="9" width="15.28515625" bestFit="1" customWidth="1"/>
  </cols>
  <sheetData>
    <row r="1" spans="1:10" x14ac:dyDescent="0.25">
      <c r="A1" s="1" t="s">
        <v>61</v>
      </c>
    </row>
    <row r="2" spans="1:10" x14ac:dyDescent="0.25">
      <c r="A2" s="1" t="s">
        <v>106</v>
      </c>
    </row>
    <row r="3" spans="1:10" x14ac:dyDescent="0.25">
      <c r="A3" t="s">
        <v>102</v>
      </c>
    </row>
    <row r="4" spans="1:10" ht="18.75" x14ac:dyDescent="0.3">
      <c r="A4" s="23"/>
      <c r="B4" s="26" t="s">
        <v>103</v>
      </c>
      <c r="C4" s="26" t="s">
        <v>104</v>
      </c>
      <c r="D4" s="26" t="s">
        <v>105</v>
      </c>
      <c r="E4" s="26" t="s">
        <v>103</v>
      </c>
      <c r="F4" s="26" t="s">
        <v>104</v>
      </c>
      <c r="G4" s="26" t="s">
        <v>105</v>
      </c>
      <c r="H4" s="26" t="s">
        <v>103</v>
      </c>
      <c r="I4" s="26" t="s">
        <v>104</v>
      </c>
    </row>
    <row r="5" spans="1:10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10" x14ac:dyDescent="0.25">
      <c r="A6" s="20" t="s">
        <v>87</v>
      </c>
      <c r="B6" s="4"/>
      <c r="C6" s="4"/>
      <c r="D6" s="4"/>
      <c r="E6" s="4"/>
      <c r="F6" s="4"/>
    </row>
    <row r="7" spans="1:10" x14ac:dyDescent="0.25">
      <c r="A7" s="17" t="s">
        <v>88</v>
      </c>
      <c r="B7" s="4"/>
      <c r="C7" s="4"/>
      <c r="D7" s="4"/>
      <c r="E7" s="4"/>
      <c r="F7" s="4"/>
    </row>
    <row r="8" spans="1:10" x14ac:dyDescent="0.25">
      <c r="A8" t="s">
        <v>32</v>
      </c>
      <c r="B8" s="4">
        <v>2218169450</v>
      </c>
      <c r="C8" s="4">
        <v>3320044566</v>
      </c>
      <c r="D8" s="4">
        <v>1277100536</v>
      </c>
      <c r="E8" s="4">
        <v>2647098275</v>
      </c>
      <c r="F8" s="4">
        <v>4230212172</v>
      </c>
      <c r="G8" s="28">
        <v>1632421928</v>
      </c>
      <c r="H8" s="28">
        <v>3135998267</v>
      </c>
      <c r="I8" s="28">
        <v>4769800882</v>
      </c>
    </row>
    <row r="9" spans="1:10" x14ac:dyDescent="0.25">
      <c r="A9" t="s">
        <v>33</v>
      </c>
      <c r="B9" s="4">
        <v>-1399397149</v>
      </c>
      <c r="C9" s="4">
        <v>-2141974826</v>
      </c>
      <c r="D9" s="4">
        <v>-798307427</v>
      </c>
      <c r="E9" s="4">
        <v>-1726176435</v>
      </c>
      <c r="F9" s="4">
        <v>-2681777946</v>
      </c>
      <c r="G9" s="28">
        <v>-1098360364</v>
      </c>
      <c r="H9" s="28">
        <v>-2275057544</v>
      </c>
      <c r="I9" s="28">
        <v>-3332016339</v>
      </c>
    </row>
    <row r="10" spans="1:10" x14ac:dyDescent="0.25">
      <c r="A10" t="s">
        <v>34</v>
      </c>
      <c r="B10" s="4">
        <v>15297517</v>
      </c>
      <c r="C10" s="15">
        <v>28662558</v>
      </c>
      <c r="D10" s="4">
        <v>3886017</v>
      </c>
      <c r="E10" s="4">
        <v>15860727</v>
      </c>
      <c r="F10" s="4">
        <v>38485443</v>
      </c>
      <c r="G10" s="28">
        <v>2622295</v>
      </c>
      <c r="H10" s="28">
        <v>11803133</v>
      </c>
      <c r="I10" s="28">
        <v>30756959</v>
      </c>
    </row>
    <row r="11" spans="1:10" x14ac:dyDescent="0.25">
      <c r="A11" t="s">
        <v>35</v>
      </c>
      <c r="B11" s="4">
        <v>74693732</v>
      </c>
      <c r="C11" s="4">
        <v>112921011</v>
      </c>
      <c r="D11" s="4">
        <v>29791979</v>
      </c>
      <c r="E11" s="4">
        <v>59285166</v>
      </c>
      <c r="F11" s="4">
        <v>97684634</v>
      </c>
      <c r="G11" s="28">
        <v>46630884</v>
      </c>
      <c r="H11" s="28">
        <v>85378417</v>
      </c>
      <c r="I11" s="28">
        <v>141073397</v>
      </c>
    </row>
    <row r="12" spans="1:10" x14ac:dyDescent="0.25">
      <c r="A12" t="s">
        <v>36</v>
      </c>
      <c r="B12" s="4">
        <v>-221670001</v>
      </c>
      <c r="C12" s="4">
        <v>-288521994</v>
      </c>
      <c r="D12" s="4">
        <v>-129625358</v>
      </c>
      <c r="E12" s="4">
        <v>-206361952</v>
      </c>
      <c r="F12" s="4">
        <v>-279526948</v>
      </c>
      <c r="G12" s="28">
        <v>-140402616</v>
      </c>
      <c r="H12" s="28">
        <v>-224102156</v>
      </c>
      <c r="I12" s="28">
        <v>-306002326</v>
      </c>
    </row>
    <row r="13" spans="1:10" x14ac:dyDescent="0.25">
      <c r="A13" t="s">
        <v>37</v>
      </c>
      <c r="B13" s="4">
        <v>-65733998</v>
      </c>
      <c r="C13" s="4">
        <v>-89748008</v>
      </c>
      <c r="D13" s="4">
        <v>-28702762</v>
      </c>
      <c r="E13" s="4">
        <v>-58825636</v>
      </c>
      <c r="F13" s="4">
        <v>-85727302</v>
      </c>
      <c r="G13" s="28">
        <v>-59547345</v>
      </c>
      <c r="H13" s="28">
        <v>-93216393</v>
      </c>
      <c r="I13" s="28">
        <v>-119331178</v>
      </c>
    </row>
    <row r="14" spans="1:10" x14ac:dyDescent="0.25">
      <c r="A14" t="s">
        <v>38</v>
      </c>
      <c r="B14" s="4">
        <v>-222359714</v>
      </c>
      <c r="C14" s="4">
        <v>-273687202</v>
      </c>
      <c r="D14" s="4">
        <v>-98350688</v>
      </c>
      <c r="E14" s="4">
        <v>-314529373</v>
      </c>
      <c r="F14" s="4">
        <v>-362147588</v>
      </c>
      <c r="G14" s="28">
        <v>-129289480</v>
      </c>
      <c r="H14" s="28">
        <v>-283649514</v>
      </c>
      <c r="I14" s="28">
        <v>-381249067</v>
      </c>
    </row>
    <row r="15" spans="1:10" x14ac:dyDescent="0.25">
      <c r="A15" s="2" t="s">
        <v>50</v>
      </c>
      <c r="B15" s="4">
        <v>17125380</v>
      </c>
      <c r="C15" s="4">
        <v>26821146</v>
      </c>
      <c r="D15" s="4">
        <v>4594812</v>
      </c>
      <c r="E15" s="4">
        <v>11257844</v>
      </c>
      <c r="F15" s="4">
        <v>14658465</v>
      </c>
      <c r="G15" s="28">
        <v>5598154</v>
      </c>
      <c r="H15" s="28">
        <v>7733540</v>
      </c>
      <c r="I15" s="28">
        <v>9430114</v>
      </c>
    </row>
    <row r="16" spans="1:10" x14ac:dyDescent="0.25">
      <c r="A16" s="29"/>
      <c r="B16" s="5">
        <f t="shared" ref="B16:D16" si="0">SUM(B8:B15)</f>
        <v>416125217</v>
      </c>
      <c r="C16" s="5">
        <f t="shared" si="0"/>
        <v>694517251</v>
      </c>
      <c r="D16" s="5">
        <f t="shared" si="0"/>
        <v>260387109</v>
      </c>
      <c r="E16" s="5">
        <f>SUM(E8:E15)</f>
        <v>427608616</v>
      </c>
      <c r="F16" s="5">
        <f>SUM(F8:F15)</f>
        <v>971860930</v>
      </c>
      <c r="G16" s="5">
        <f t="shared" ref="G16:J16" si="1">SUM(G8:G15)</f>
        <v>259673456</v>
      </c>
      <c r="H16" s="5">
        <f t="shared" si="1"/>
        <v>364887750</v>
      </c>
      <c r="I16" s="5">
        <f t="shared" si="1"/>
        <v>812462442</v>
      </c>
      <c r="J16" s="5">
        <f t="shared" si="1"/>
        <v>0</v>
      </c>
    </row>
    <row r="17" spans="1:9" x14ac:dyDescent="0.25">
      <c r="A17" s="29"/>
      <c r="B17" s="4"/>
      <c r="C17" s="4"/>
      <c r="D17" s="4"/>
      <c r="E17" s="4"/>
      <c r="F17" s="4"/>
    </row>
    <row r="18" spans="1:9" x14ac:dyDescent="0.25">
      <c r="A18" s="19" t="s">
        <v>89</v>
      </c>
      <c r="B18" s="4"/>
      <c r="C18" s="4"/>
      <c r="D18" s="4"/>
      <c r="E18" s="4"/>
      <c r="F18" s="4"/>
    </row>
    <row r="19" spans="1:9" x14ac:dyDescent="0.25">
      <c r="A19" t="s">
        <v>39</v>
      </c>
      <c r="B19" s="4">
        <v>-3497633552</v>
      </c>
      <c r="C19" s="4">
        <v>-4807269442</v>
      </c>
      <c r="D19" s="4">
        <v>-367491556</v>
      </c>
      <c r="E19" s="4">
        <v>-364996268</v>
      </c>
      <c r="F19" s="4">
        <v>-465210429</v>
      </c>
      <c r="G19" s="28">
        <v>-492914851</v>
      </c>
      <c r="H19" s="28">
        <v>-456528096</v>
      </c>
      <c r="I19" s="28">
        <v>-358728035</v>
      </c>
    </row>
    <row r="20" spans="1:9" x14ac:dyDescent="0.25">
      <c r="A20" t="s">
        <v>40</v>
      </c>
      <c r="B20" s="4">
        <v>-52251258</v>
      </c>
      <c r="C20" s="4">
        <v>-68030763</v>
      </c>
      <c r="D20" s="4">
        <v>-3249528</v>
      </c>
      <c r="E20" s="4">
        <v>7947721</v>
      </c>
      <c r="F20" s="4">
        <v>-327728</v>
      </c>
      <c r="G20" s="28">
        <v>-3574217</v>
      </c>
      <c r="H20" s="28">
        <v>-5088602</v>
      </c>
      <c r="I20" s="28">
        <v>-8818368</v>
      </c>
    </row>
    <row r="21" spans="1:9" x14ac:dyDescent="0.25">
      <c r="A21" t="s">
        <v>41</v>
      </c>
      <c r="B21" s="4">
        <v>2751468</v>
      </c>
      <c r="C21" s="4">
        <v>13026856</v>
      </c>
      <c r="D21" s="4">
        <v>-94050157</v>
      </c>
      <c r="E21" s="4">
        <v>-59275301</v>
      </c>
      <c r="F21" s="4">
        <v>-126820965</v>
      </c>
      <c r="G21" s="28">
        <v>-1354674</v>
      </c>
      <c r="H21" s="28">
        <v>59649225</v>
      </c>
      <c r="I21" s="28">
        <v>-82909766</v>
      </c>
    </row>
    <row r="22" spans="1:9" x14ac:dyDescent="0.25">
      <c r="A22" t="s">
        <v>42</v>
      </c>
      <c r="B22" s="4">
        <v>3259173149</v>
      </c>
      <c r="C22" s="4">
        <v>7690107590</v>
      </c>
      <c r="D22" s="4">
        <v>658085078</v>
      </c>
      <c r="E22" s="4">
        <v>1619533021</v>
      </c>
      <c r="F22" s="4">
        <v>2416358984</v>
      </c>
      <c r="G22" s="28">
        <v>185829593</v>
      </c>
      <c r="H22" s="28">
        <v>1390518192</v>
      </c>
      <c r="I22" s="28">
        <v>2498384841</v>
      </c>
    </row>
    <row r="23" spans="1:9" x14ac:dyDescent="0.25">
      <c r="A23" t="s">
        <v>43</v>
      </c>
      <c r="B23" s="4">
        <v>-30514080</v>
      </c>
      <c r="C23" s="4">
        <v>3945770</v>
      </c>
      <c r="D23" s="4">
        <v>-35504930</v>
      </c>
      <c r="E23" s="4">
        <v>-62306760</v>
      </c>
      <c r="F23" s="4">
        <v>-3684102</v>
      </c>
      <c r="G23" s="28">
        <v>-18260881</v>
      </c>
      <c r="H23" s="28">
        <v>-50038605</v>
      </c>
      <c r="I23" s="28">
        <v>-12256082</v>
      </c>
    </row>
    <row r="24" spans="1:9" x14ac:dyDescent="0.25">
      <c r="A24" t="s">
        <v>44</v>
      </c>
      <c r="B24" s="5">
        <f t="shared" ref="B24:I24" si="2">SUM(B19:B23)</f>
        <v>-318474273</v>
      </c>
      <c r="C24" s="5">
        <f t="shared" si="2"/>
        <v>2831780011</v>
      </c>
      <c r="D24" s="5">
        <f t="shared" si="2"/>
        <v>157788907</v>
      </c>
      <c r="E24" s="5">
        <f>SUM(E19:E23)</f>
        <v>1140902413</v>
      </c>
      <c r="F24" s="5">
        <f t="shared" si="2"/>
        <v>1820315760</v>
      </c>
      <c r="G24" s="5">
        <f t="shared" si="2"/>
        <v>-330275030</v>
      </c>
      <c r="H24" s="5">
        <f t="shared" si="2"/>
        <v>938512114</v>
      </c>
      <c r="I24" s="5">
        <f t="shared" si="2"/>
        <v>2035672590</v>
      </c>
    </row>
    <row r="25" spans="1:9" x14ac:dyDescent="0.25">
      <c r="A25" s="1"/>
      <c r="B25" s="5">
        <f t="shared" ref="B25:I25" si="3">B16+B24</f>
        <v>97650944</v>
      </c>
      <c r="C25" s="5">
        <f t="shared" si="3"/>
        <v>3526297262</v>
      </c>
      <c r="D25" s="5">
        <f t="shared" si="3"/>
        <v>418176016</v>
      </c>
      <c r="E25" s="5">
        <f>E16+E24</f>
        <v>1568511029</v>
      </c>
      <c r="F25" s="5">
        <f t="shared" si="3"/>
        <v>2792176690</v>
      </c>
      <c r="G25" s="5">
        <f t="shared" si="3"/>
        <v>-70601574</v>
      </c>
      <c r="H25" s="5">
        <f t="shared" si="3"/>
        <v>1303399864</v>
      </c>
      <c r="I25" s="5">
        <f t="shared" si="3"/>
        <v>2848135032</v>
      </c>
    </row>
    <row r="26" spans="1:9" x14ac:dyDescent="0.25">
      <c r="A26" s="20" t="s">
        <v>90</v>
      </c>
      <c r="B26" s="4"/>
      <c r="C26" s="4"/>
      <c r="D26" s="4"/>
      <c r="E26" s="4"/>
      <c r="F26" s="4"/>
    </row>
    <row r="27" spans="1:9" x14ac:dyDescent="0.25">
      <c r="A27" t="s">
        <v>45</v>
      </c>
      <c r="B27" s="4">
        <v>28453</v>
      </c>
      <c r="C27" s="4">
        <v>28453</v>
      </c>
      <c r="D27" s="4"/>
      <c r="E27" s="4">
        <v>12895</v>
      </c>
      <c r="F27" s="4">
        <v>12895</v>
      </c>
      <c r="H27" s="28">
        <v>17900</v>
      </c>
      <c r="I27" s="28">
        <v>17899</v>
      </c>
    </row>
    <row r="28" spans="1:9" x14ac:dyDescent="0.25">
      <c r="A28" t="s">
        <v>46</v>
      </c>
      <c r="B28" s="4">
        <v>10000000</v>
      </c>
      <c r="C28" s="4">
        <v>-30000000</v>
      </c>
      <c r="D28" s="4">
        <v>10000000</v>
      </c>
      <c r="E28" s="4">
        <v>15000000</v>
      </c>
      <c r="F28" s="4">
        <v>40000000</v>
      </c>
      <c r="G28" s="28">
        <v>10000000</v>
      </c>
      <c r="H28" s="28">
        <v>20000000</v>
      </c>
      <c r="I28" s="28">
        <v>132554840</v>
      </c>
    </row>
    <row r="29" spans="1:9" x14ac:dyDescent="0.25">
      <c r="A29" t="s">
        <v>47</v>
      </c>
      <c r="B29" s="4">
        <v>-17733402</v>
      </c>
      <c r="C29" s="4">
        <v>-26880572</v>
      </c>
      <c r="D29" s="4">
        <v>-3032336</v>
      </c>
      <c r="E29" s="4">
        <v>-6473879</v>
      </c>
      <c r="F29" s="4">
        <v>-9462029</v>
      </c>
      <c r="H29" s="28">
        <v>420652</v>
      </c>
      <c r="I29" s="28">
        <v>428582</v>
      </c>
    </row>
    <row r="30" spans="1:9" x14ac:dyDescent="0.25">
      <c r="A30" t="s">
        <v>48</v>
      </c>
      <c r="B30" s="4">
        <v>2579496</v>
      </c>
      <c r="C30" s="4">
        <v>2658196</v>
      </c>
      <c r="D30" s="4">
        <v>93385</v>
      </c>
      <c r="E30" s="4">
        <v>107085</v>
      </c>
      <c r="F30" s="4">
        <v>107085</v>
      </c>
      <c r="G30" s="28">
        <v>-92447533</v>
      </c>
      <c r="H30" s="28">
        <v>-99997930</v>
      </c>
      <c r="I30" s="28">
        <v>-100214682</v>
      </c>
    </row>
    <row r="31" spans="1:9" x14ac:dyDescent="0.25">
      <c r="A31" s="1"/>
      <c r="B31" s="5">
        <f t="shared" ref="B31:D31" si="4">SUM(B27:B30)</f>
        <v>-5125453</v>
      </c>
      <c r="C31" s="5">
        <f t="shared" si="4"/>
        <v>-54193923</v>
      </c>
      <c r="D31" s="5">
        <f t="shared" si="4"/>
        <v>7061049</v>
      </c>
      <c r="E31" s="5">
        <f>SUM(E27:E30)</f>
        <v>8646101</v>
      </c>
      <c r="F31" s="5">
        <f>SUM(F27:F30)</f>
        <v>30657951</v>
      </c>
      <c r="G31" s="5">
        <f t="shared" ref="G31" si="5">SUM(G27:G30)</f>
        <v>-82447533</v>
      </c>
      <c r="H31" s="5">
        <f>SUM(H27:H30)</f>
        <v>-79559378</v>
      </c>
      <c r="I31" s="5">
        <f>SUM(I27:I30)</f>
        <v>32786639</v>
      </c>
    </row>
    <row r="32" spans="1:9" x14ac:dyDescent="0.25">
      <c r="A32" s="20" t="s">
        <v>91</v>
      </c>
      <c r="B32" s="4"/>
      <c r="C32" s="4"/>
      <c r="D32" s="4"/>
      <c r="E32" s="4"/>
      <c r="F32" s="4"/>
    </row>
    <row r="33" spans="1:9" x14ac:dyDescent="0.25">
      <c r="A33" s="6" t="s">
        <v>54</v>
      </c>
      <c r="B33" s="4"/>
      <c r="C33" s="4"/>
      <c r="D33" s="4"/>
      <c r="E33" s="4"/>
      <c r="F33" s="4"/>
    </row>
    <row r="34" spans="1:9" x14ac:dyDescent="0.25">
      <c r="A34" s="6" t="s">
        <v>52</v>
      </c>
      <c r="B34" s="4"/>
      <c r="C34" s="4"/>
      <c r="D34" s="4"/>
      <c r="E34" s="4"/>
      <c r="F34" s="4"/>
    </row>
    <row r="35" spans="1:9" x14ac:dyDescent="0.25">
      <c r="A35" s="6" t="s">
        <v>53</v>
      </c>
      <c r="B35" s="4"/>
      <c r="C35" s="4"/>
      <c r="D35" s="4"/>
      <c r="E35" s="4"/>
      <c r="F35" s="4"/>
    </row>
    <row r="36" spans="1:9" x14ac:dyDescent="0.25">
      <c r="A36" t="s">
        <v>49</v>
      </c>
      <c r="B36" s="4">
        <v>-182777765</v>
      </c>
      <c r="C36" s="4">
        <v>-182777765</v>
      </c>
      <c r="D36" s="4"/>
      <c r="E36" s="4">
        <v>-365555529</v>
      </c>
      <c r="F36" s="4">
        <v>-365555529</v>
      </c>
      <c r="H36" s="28">
        <v>-304629608</v>
      </c>
      <c r="I36" s="28">
        <v>-304629608</v>
      </c>
    </row>
    <row r="37" spans="1:9" x14ac:dyDescent="0.25">
      <c r="A37" s="1"/>
      <c r="B37" s="5">
        <f t="shared" ref="B37:I37" si="6">SUM(B33:B36)</f>
        <v>-182777765</v>
      </c>
      <c r="C37" s="5">
        <f t="shared" si="6"/>
        <v>-182777765</v>
      </c>
      <c r="D37" s="5">
        <f t="shared" si="6"/>
        <v>0</v>
      </c>
      <c r="E37" s="5">
        <f t="shared" si="6"/>
        <v>-365555529</v>
      </c>
      <c r="F37" s="5">
        <f t="shared" si="6"/>
        <v>-365555529</v>
      </c>
      <c r="G37" s="5">
        <f t="shared" si="6"/>
        <v>0</v>
      </c>
      <c r="H37" s="5">
        <f t="shared" si="6"/>
        <v>-304629608</v>
      </c>
      <c r="I37" s="5">
        <f t="shared" si="6"/>
        <v>-304629608</v>
      </c>
    </row>
    <row r="38" spans="1:9" x14ac:dyDescent="0.25">
      <c r="A38" s="20" t="s">
        <v>92</v>
      </c>
      <c r="B38" s="5">
        <f t="shared" ref="B38:E38" si="7">B25+B31+B37</f>
        <v>-90252274</v>
      </c>
      <c r="C38" s="5">
        <f t="shared" si="7"/>
        <v>3289325574</v>
      </c>
      <c r="D38" s="5">
        <f t="shared" si="7"/>
        <v>425237065</v>
      </c>
      <c r="E38" s="5">
        <f t="shared" si="7"/>
        <v>1211601601</v>
      </c>
      <c r="F38" s="5">
        <f>F25+F31+F37</f>
        <v>2457279112</v>
      </c>
      <c r="G38" s="5">
        <f t="shared" ref="G38:I38" si="8">G25+G31+G37</f>
        <v>-153049107</v>
      </c>
      <c r="H38" s="5">
        <f t="shared" si="8"/>
        <v>919210878</v>
      </c>
      <c r="I38" s="5">
        <f t="shared" si="8"/>
        <v>2576292063</v>
      </c>
    </row>
    <row r="39" spans="1:9" x14ac:dyDescent="0.25">
      <c r="A39" s="22" t="s">
        <v>93</v>
      </c>
      <c r="B39" s="4">
        <v>9150340071</v>
      </c>
      <c r="C39" s="4">
        <v>9150340071</v>
      </c>
      <c r="D39" s="4">
        <v>10815921856</v>
      </c>
      <c r="E39" s="4">
        <v>10815921853</v>
      </c>
      <c r="F39" s="4">
        <v>10815921853</v>
      </c>
      <c r="G39" s="28">
        <v>11801358493</v>
      </c>
      <c r="H39" s="28">
        <v>11801358493</v>
      </c>
      <c r="I39" s="28">
        <v>11801358493</v>
      </c>
    </row>
    <row r="40" spans="1:9" x14ac:dyDescent="0.25">
      <c r="A40" s="20" t="s">
        <v>94</v>
      </c>
      <c r="B40" s="5">
        <f t="shared" ref="B40:I40" si="9">SUM(B38:B39)</f>
        <v>9060087797</v>
      </c>
      <c r="C40" s="5">
        <f t="shared" si="9"/>
        <v>12439665645</v>
      </c>
      <c r="D40" s="5">
        <f t="shared" si="9"/>
        <v>11241158921</v>
      </c>
      <c r="E40" s="5">
        <f t="shared" si="9"/>
        <v>12027523454</v>
      </c>
      <c r="F40" s="5">
        <f t="shared" si="9"/>
        <v>13273200965</v>
      </c>
      <c r="G40" s="5">
        <f t="shared" si="9"/>
        <v>11648309386</v>
      </c>
      <c r="H40" s="5">
        <f t="shared" si="9"/>
        <v>12720569371</v>
      </c>
      <c r="I40" s="5">
        <f t="shared" si="9"/>
        <v>14377650556</v>
      </c>
    </row>
    <row r="41" spans="1:9" x14ac:dyDescent="0.25">
      <c r="A41" s="22" t="s">
        <v>95</v>
      </c>
      <c r="B41" s="13">
        <f>B25/('1'!B33/10)</f>
        <v>0.80139078405240038</v>
      </c>
      <c r="C41" s="13">
        <f>C25/('1'!C33/10)</f>
        <v>28.93921975394332</v>
      </c>
      <c r="D41" s="13">
        <f>D25/('1'!D33/10)</f>
        <v>3.431839894288673</v>
      </c>
      <c r="E41" s="13">
        <f>E25/('1'!E33/10)</f>
        <v>12.872279896496929</v>
      </c>
      <c r="F41" s="13">
        <f>F25/('1'!F33/10)</f>
        <v>22.914521612939414</v>
      </c>
      <c r="G41" s="13">
        <f>G25/('1'!G33/10)</f>
        <v>-0.57940505668018494</v>
      </c>
      <c r="H41" s="13">
        <f>H25/('1'!H33/10)</f>
        <v>9.7241776632362935</v>
      </c>
      <c r="I41" s="13">
        <f>I25/('1'!I33/10)</f>
        <v>21.248867538668996</v>
      </c>
    </row>
    <row r="42" spans="1:9" x14ac:dyDescent="0.25">
      <c r="A42" s="20" t="s">
        <v>96</v>
      </c>
      <c r="B42" s="5">
        <f>'1'!B33/10</f>
        <v>121851843</v>
      </c>
      <c r="C42" s="5">
        <f>'1'!C33/10</f>
        <v>121851843</v>
      </c>
      <c r="D42" s="5">
        <f>'1'!D33/10</f>
        <v>121851843</v>
      </c>
      <c r="E42" s="5">
        <f>'1'!E33/10</f>
        <v>121851843</v>
      </c>
      <c r="F42" s="5">
        <f>'1'!F33/10</f>
        <v>121851843</v>
      </c>
      <c r="G42" s="5">
        <f>'1'!G33/10</f>
        <v>121851843</v>
      </c>
      <c r="H42" s="5">
        <f>'1'!H33/10</f>
        <v>134037027</v>
      </c>
      <c r="I42" s="5">
        <f>'1'!I33/10</f>
        <v>134037027</v>
      </c>
    </row>
    <row r="44" spans="1:9" x14ac:dyDescent="0.25">
      <c r="A44" s="1"/>
    </row>
  </sheetData>
  <mergeCells count="1">
    <mergeCell ref="A16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3" sqref="A3:G5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61</v>
      </c>
    </row>
    <row r="2" spans="1:7" x14ac:dyDescent="0.25">
      <c r="A2" s="1" t="s">
        <v>56</v>
      </c>
    </row>
    <row r="3" spans="1:7" x14ac:dyDescent="0.25">
      <c r="A3" t="s">
        <v>102</v>
      </c>
    </row>
    <row r="4" spans="1:7" ht="18.75" x14ac:dyDescent="0.3">
      <c r="A4" s="23"/>
      <c r="B4" s="24" t="s">
        <v>103</v>
      </c>
      <c r="C4" s="24" t="s">
        <v>104</v>
      </c>
      <c r="D4" s="24" t="s">
        <v>105</v>
      </c>
      <c r="E4" s="24" t="s">
        <v>103</v>
      </c>
      <c r="F4" s="24" t="s">
        <v>104</v>
      </c>
    </row>
    <row r="5" spans="1:7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</row>
    <row r="6" spans="1:7" x14ac:dyDescent="0.25">
      <c r="A6" t="s">
        <v>97</v>
      </c>
      <c r="B6" s="11">
        <f>'2'!B7/'2'!B8</f>
        <v>0.37835832198630104</v>
      </c>
      <c r="C6" s="11">
        <f>'2'!C7/'2'!C8</f>
        <v>0.36364134393991532</v>
      </c>
      <c r="D6" s="11">
        <f>'2'!D7/'2'!D8</f>
        <v>0.28877975297043945</v>
      </c>
      <c r="E6" s="11">
        <f>'2'!E7/'2'!E8</f>
        <v>0.2725791818838062</v>
      </c>
      <c r="F6" s="11">
        <f>'2'!F7/'2'!F8</f>
        <v>0.29303693455281082</v>
      </c>
      <c r="G6" s="11"/>
    </row>
    <row r="7" spans="1:7" x14ac:dyDescent="0.25">
      <c r="A7" t="s">
        <v>57</v>
      </c>
      <c r="B7" s="11">
        <f>'2'!B27/'2'!B14</f>
        <v>0.75113163164583885</v>
      </c>
      <c r="C7" s="11">
        <f>'2'!C27/'2'!C14</f>
        <v>0.75084408262168389</v>
      </c>
      <c r="D7" s="11">
        <f>'2'!D27/'2'!D14</f>
        <v>0.69495834499907427</v>
      </c>
      <c r="E7" s="11">
        <f>'2'!E27/'2'!E14</f>
        <v>0.69992172219548243</v>
      </c>
      <c r="F7" s="11">
        <f>'2'!F27/'2'!F14</f>
        <v>0.73505169742973375</v>
      </c>
      <c r="G7" s="11"/>
    </row>
    <row r="8" spans="1:7" x14ac:dyDescent="0.25">
      <c r="A8" t="s">
        <v>58</v>
      </c>
      <c r="B8" s="11">
        <f>'2'!B37/'2'!B14</f>
        <v>0.61942891554717006</v>
      </c>
      <c r="C8" s="11">
        <f>'2'!C37/'2'!C14</f>
        <v>0.57458861709843978</v>
      </c>
      <c r="D8" s="11">
        <f>'2'!D37/'2'!D14</f>
        <v>1.046614084062405</v>
      </c>
      <c r="E8" s="11">
        <f>'2'!E37/'2'!E14</f>
        <v>0.72175210794715117</v>
      </c>
      <c r="F8" s="11">
        <f>'2'!F37/'2'!F14</f>
        <v>0.57861158926074086</v>
      </c>
      <c r="G8" s="11"/>
    </row>
    <row r="9" spans="1:7" x14ac:dyDescent="0.25">
      <c r="A9" t="s">
        <v>98</v>
      </c>
      <c r="B9" s="11">
        <f>'2'!B37/'1'!B39</f>
        <v>0.14542178952958248</v>
      </c>
      <c r="C9" s="11">
        <f>'2'!C37/'1'!C39</f>
        <v>0.19055136327665473</v>
      </c>
      <c r="D9" s="11">
        <f>'2'!D37/'1'!D39</f>
        <v>8.6328659209273101E-2</v>
      </c>
      <c r="E9" s="11">
        <f>'2'!E37/'1'!E39</f>
        <v>0.12848573211984665</v>
      </c>
      <c r="F9" s="11">
        <f>'2'!F37/'1'!F39</f>
        <v>0.16876073617798015</v>
      </c>
      <c r="G9" s="11"/>
    </row>
    <row r="10" spans="1:7" x14ac:dyDescent="0.25">
      <c r="A10" t="s">
        <v>99</v>
      </c>
      <c r="B10" s="11">
        <f>'2'!B37/'1'!B39</f>
        <v>0.14542178952958248</v>
      </c>
      <c r="C10" s="11">
        <f>'2'!C37/'1'!C39</f>
        <v>0.19055136327665473</v>
      </c>
      <c r="D10" s="11">
        <f>'2'!D37/'1'!D39</f>
        <v>8.6328659209273101E-2</v>
      </c>
      <c r="E10" s="11">
        <f>'2'!E37/'1'!E39</f>
        <v>0.12848573211984665</v>
      </c>
      <c r="F10" s="11">
        <f>'2'!F37/'1'!F39</f>
        <v>0.16876073617798015</v>
      </c>
      <c r="G10" s="11"/>
    </row>
    <row r="11" spans="1:7" x14ac:dyDescent="0.25">
      <c r="A11" t="s">
        <v>59</v>
      </c>
    </row>
    <row r="12" spans="1:7" x14ac:dyDescent="0.25">
      <c r="A12" t="s">
        <v>100</v>
      </c>
      <c r="B12" s="11">
        <f>27719331/'1'!B19</f>
        <v>7.0469320690815006E-4</v>
      </c>
      <c r="C12" s="11">
        <f>27719331/'1'!C19</f>
        <v>6.8197000194167995E-4</v>
      </c>
      <c r="D12" s="11">
        <f>27719331/'1'!D19</f>
        <v>6.5050706508227847E-4</v>
      </c>
      <c r="E12" s="11">
        <f>27719331/'1'!E19</f>
        <v>6.5051003998466128E-4</v>
      </c>
      <c r="F12" s="11">
        <f>27719331/'1'!F19</f>
        <v>6.4898588643762874E-4</v>
      </c>
      <c r="G12" s="11"/>
    </row>
    <row r="13" spans="1:7" x14ac:dyDescent="0.25">
      <c r="A13" t="s">
        <v>101</v>
      </c>
      <c r="B13" s="14">
        <f>'1'!B18/'1'!B27</f>
        <v>1.0588458356747987</v>
      </c>
      <c r="C13" s="14">
        <f>'1'!C18/'1'!C27</f>
        <v>0.95888157208279612</v>
      </c>
      <c r="D13" s="14">
        <f>'1'!D18/'1'!D27</f>
        <v>1.021499427610723</v>
      </c>
      <c r="E13" s="14">
        <f>'1'!E18/'1'!E27</f>
        <v>0.99724733977787205</v>
      </c>
      <c r="F13" s="14">
        <f>'1'!F18/'1'!F27</f>
        <v>0.95609373033471579</v>
      </c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2018-05-15T06:25:06Z</dcterms:created>
  <dcterms:modified xsi:type="dcterms:W3CDTF">2020-04-13T06:50:18Z</dcterms:modified>
</cp:coreProperties>
</file>