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Q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55" i="3" l="1"/>
  <c r="I34" i="3"/>
  <c r="I24" i="1"/>
  <c r="I18" i="1"/>
  <c r="I54" i="3" l="1"/>
  <c r="I43" i="3"/>
  <c r="I33" i="3"/>
  <c r="I18" i="3"/>
  <c r="I47" i="2"/>
  <c r="I42" i="2"/>
  <c r="I40" i="2"/>
  <c r="I33" i="2"/>
  <c r="I30" i="2"/>
  <c r="I14" i="2"/>
  <c r="I7" i="2"/>
  <c r="J7" i="2"/>
  <c r="I49" i="1"/>
  <c r="I45" i="1"/>
  <c r="I29" i="1"/>
  <c r="I37" i="1" s="1"/>
  <c r="I15" i="1"/>
  <c r="I11" i="1"/>
  <c r="I7" i="1"/>
  <c r="I15" i="2" l="1"/>
  <c r="I31" i="2" s="1"/>
  <c r="I41" i="2" s="1"/>
  <c r="I45" i="2" s="1"/>
  <c r="I46" i="2" s="1"/>
  <c r="I46" i="1"/>
  <c r="I48" i="1"/>
  <c r="H52" i="3"/>
  <c r="H33" i="3"/>
  <c r="H41" i="2"/>
  <c r="G42" i="2"/>
  <c r="G45" i="2" s="1"/>
  <c r="H42" i="2"/>
  <c r="H40" i="2"/>
  <c r="G40" i="2"/>
  <c r="G41" i="2"/>
  <c r="G24" i="1"/>
  <c r="G18" i="1"/>
  <c r="G55" i="3"/>
  <c r="H55" i="3"/>
  <c r="G43" i="3"/>
  <c r="H43" i="3"/>
  <c r="G33" i="3"/>
  <c r="G18" i="3"/>
  <c r="H18" i="3"/>
  <c r="G47" i="2"/>
  <c r="H47" i="2"/>
  <c r="G33" i="2"/>
  <c r="H33" i="2"/>
  <c r="G30" i="2"/>
  <c r="H30" i="2"/>
  <c r="G14" i="2"/>
  <c r="G15" i="2" s="1"/>
  <c r="H14" i="2"/>
  <c r="G7" i="2"/>
  <c r="H7" i="2"/>
  <c r="H7" i="1"/>
  <c r="H11" i="1"/>
  <c r="H15" i="1"/>
  <c r="H18" i="1"/>
  <c r="H29" i="1"/>
  <c r="H37" i="1" s="1"/>
  <c r="H45" i="1"/>
  <c r="G49" i="1"/>
  <c r="H49" i="1"/>
  <c r="G45" i="1"/>
  <c r="G29" i="1"/>
  <c r="G37" i="1" s="1"/>
  <c r="G15" i="1"/>
  <c r="G11" i="1"/>
  <c r="G7" i="1"/>
  <c r="I49" i="3" l="1"/>
  <c r="I52" i="3" s="1"/>
  <c r="H34" i="3"/>
  <c r="H49" i="3" s="1"/>
  <c r="H15" i="2"/>
  <c r="H31" i="2" s="1"/>
  <c r="H45" i="2" s="1"/>
  <c r="H46" i="2" s="1"/>
  <c r="H48" i="1"/>
  <c r="G34" i="3"/>
  <c r="G49" i="3" s="1"/>
  <c r="G52" i="3" s="1"/>
  <c r="G31" i="2"/>
  <c r="G46" i="2" s="1"/>
  <c r="G46" i="1"/>
  <c r="G48" i="1"/>
  <c r="H24" i="1"/>
  <c r="H46" i="1"/>
  <c r="C55" i="3"/>
  <c r="D55" i="3"/>
  <c r="E55" i="3"/>
  <c r="F55" i="3"/>
  <c r="B55" i="3"/>
  <c r="C47" i="2"/>
  <c r="D47" i="2"/>
  <c r="E47" i="2"/>
  <c r="F47" i="2"/>
  <c r="B47" i="2"/>
  <c r="C49" i="1"/>
  <c r="D49" i="1"/>
  <c r="E49" i="1"/>
  <c r="F49" i="1"/>
  <c r="B49" i="1"/>
  <c r="H54" i="3" l="1"/>
  <c r="G54" i="3"/>
  <c r="B43" i="3"/>
  <c r="C43" i="3"/>
  <c r="D43" i="3"/>
  <c r="E43" i="3"/>
  <c r="F43" i="3"/>
  <c r="F18" i="3"/>
  <c r="C40" i="2"/>
  <c r="B40" i="2"/>
  <c r="E40" i="2"/>
  <c r="F40" i="2"/>
  <c r="E18" i="1"/>
  <c r="B7" i="2" l="1"/>
  <c r="B6" i="4" s="1"/>
  <c r="C7" i="2"/>
  <c r="C6" i="4" s="1"/>
  <c r="D7" i="2"/>
  <c r="D6" i="4" s="1"/>
  <c r="E7" i="2"/>
  <c r="E6" i="4" s="1"/>
  <c r="F7" i="2"/>
  <c r="F6" i="4" s="1"/>
  <c r="B18" i="3" l="1"/>
  <c r="B30" i="2"/>
  <c r="B48" i="3"/>
  <c r="C48" i="3"/>
  <c r="B42" i="2"/>
  <c r="C42" i="2"/>
  <c r="D42" i="2"/>
  <c r="D40" i="2"/>
  <c r="B14" i="2"/>
  <c r="C14" i="2"/>
  <c r="D14" i="2"/>
  <c r="D15" i="2" s="1"/>
  <c r="C18" i="1"/>
  <c r="D18" i="1"/>
  <c r="B45" i="1"/>
  <c r="B48" i="1" s="1"/>
  <c r="C45" i="1"/>
  <c r="C48" i="1" s="1"/>
  <c r="D45" i="1"/>
  <c r="D48" i="1" s="1"/>
  <c r="B29" i="1"/>
  <c r="B37" i="1" s="1"/>
  <c r="B46" i="1" s="1"/>
  <c r="C29" i="1"/>
  <c r="C37" i="1" s="1"/>
  <c r="D29" i="1"/>
  <c r="D37" i="1" s="1"/>
  <c r="B18" i="1"/>
  <c r="B15" i="1"/>
  <c r="C15" i="1"/>
  <c r="D15" i="1"/>
  <c r="B11" i="1"/>
  <c r="C11" i="1"/>
  <c r="D11" i="1"/>
  <c r="B7" i="1"/>
  <c r="C7" i="1"/>
  <c r="D7" i="1"/>
  <c r="D48" i="3"/>
  <c r="E48" i="3"/>
  <c r="B33" i="3"/>
  <c r="C33" i="3"/>
  <c r="D33" i="3"/>
  <c r="E33" i="3"/>
  <c r="C18" i="3"/>
  <c r="D18" i="3"/>
  <c r="E18" i="3"/>
  <c r="E42" i="2"/>
  <c r="B33" i="2"/>
  <c r="C33" i="2"/>
  <c r="D33" i="2"/>
  <c r="E33" i="2"/>
  <c r="C30" i="2"/>
  <c r="D30" i="2"/>
  <c r="E30" i="2"/>
  <c r="E14" i="2"/>
  <c r="E15" i="2" s="1"/>
  <c r="E45" i="1"/>
  <c r="E48" i="1" s="1"/>
  <c r="E29" i="1"/>
  <c r="E37" i="1" s="1"/>
  <c r="E15" i="1"/>
  <c r="E11" i="1"/>
  <c r="E7" i="1"/>
  <c r="F48" i="3"/>
  <c r="F33" i="3"/>
  <c r="F34" i="3" s="1"/>
  <c r="F54" i="3" s="1"/>
  <c r="F42" i="2"/>
  <c r="F33" i="2"/>
  <c r="F30" i="2"/>
  <c r="F14" i="2"/>
  <c r="F15" i="2" s="1"/>
  <c r="F45" i="1"/>
  <c r="F48" i="1" s="1"/>
  <c r="F29" i="1"/>
  <c r="F37" i="1" s="1"/>
  <c r="F18" i="1"/>
  <c r="F15" i="1"/>
  <c r="F11" i="1"/>
  <c r="F7" i="1"/>
  <c r="F31" i="2" l="1"/>
  <c r="F41" i="2" s="1"/>
  <c r="E31" i="2"/>
  <c r="E41" i="2" s="1"/>
  <c r="F49" i="3"/>
  <c r="F52" i="3" s="1"/>
  <c r="D46" i="1"/>
  <c r="C46" i="1"/>
  <c r="D24" i="1"/>
  <c r="C24" i="1"/>
  <c r="D34" i="3"/>
  <c r="F45" i="2"/>
  <c r="F46" i="1"/>
  <c r="F24" i="1"/>
  <c r="D31" i="2"/>
  <c r="D41" i="2" s="1"/>
  <c r="B24" i="1"/>
  <c r="B34" i="3"/>
  <c r="B15" i="2"/>
  <c r="B31" i="2" s="1"/>
  <c r="B41" i="2" s="1"/>
  <c r="B45" i="2" s="1"/>
  <c r="B46" i="2" s="1"/>
  <c r="C34" i="3"/>
  <c r="C15" i="2"/>
  <c r="C31" i="2" s="1"/>
  <c r="C41" i="2" s="1"/>
  <c r="C45" i="2" s="1"/>
  <c r="C46" i="2" s="1"/>
  <c r="E34" i="3"/>
  <c r="E46" i="1"/>
  <c r="E24" i="1"/>
  <c r="D49" i="3" l="1"/>
  <c r="D52" i="3" s="1"/>
  <c r="D54" i="3"/>
  <c r="C49" i="3"/>
  <c r="C52" i="3" s="1"/>
  <c r="C54" i="3"/>
  <c r="E49" i="3"/>
  <c r="E52" i="3" s="1"/>
  <c r="E54" i="3"/>
  <c r="B49" i="3"/>
  <c r="B52" i="3" s="1"/>
  <c r="B54" i="3"/>
  <c r="F8" i="4"/>
  <c r="F46" i="2"/>
  <c r="F7" i="4"/>
  <c r="C7" i="4"/>
  <c r="F10" i="4"/>
  <c r="D45" i="2"/>
  <c r="D46" i="2" s="1"/>
  <c r="D7" i="4"/>
  <c r="B7" i="4"/>
  <c r="E45" i="2"/>
  <c r="E7" i="4"/>
  <c r="F9" i="4"/>
  <c r="E9" i="4" l="1"/>
  <c r="E46" i="2"/>
  <c r="C8" i="4"/>
  <c r="C10" i="4"/>
  <c r="C9" i="4"/>
  <c r="B8" i="4"/>
  <c r="B10" i="4"/>
  <c r="E8" i="4"/>
  <c r="E10" i="4"/>
  <c r="D8" i="4"/>
  <c r="D10" i="4"/>
  <c r="B9" i="4"/>
  <c r="D9" i="4"/>
</calcChain>
</file>

<file path=xl/sharedStrings.xml><?xml version="1.0" encoding="utf-8"?>
<sst xmlns="http://schemas.openxmlformats.org/spreadsheetml/2006/main" count="164" uniqueCount="131">
  <si>
    <t>In Bangladesh</t>
  </si>
  <si>
    <t>Outside Bangladesh</t>
  </si>
  <si>
    <t>Government</t>
  </si>
  <si>
    <t>Others</t>
  </si>
  <si>
    <t>Investments</t>
  </si>
  <si>
    <t>General Investments etc.</t>
  </si>
  <si>
    <t>Bills purchased and discounted</t>
  </si>
  <si>
    <t>Other assets</t>
  </si>
  <si>
    <t>Liabilities</t>
  </si>
  <si>
    <t>Placement from banks &amp; other financial institutions</t>
  </si>
  <si>
    <t>Al-wadeeah current and other deposit accounts</t>
  </si>
  <si>
    <t>Bills payable</t>
  </si>
  <si>
    <t>Mudaraba savings deposits</t>
  </si>
  <si>
    <t>Mudaraba term deposits</t>
  </si>
  <si>
    <t>Bearer certificate of deposit</t>
  </si>
  <si>
    <t>Other mudaraba deposits</t>
  </si>
  <si>
    <t>Other liabilities</t>
  </si>
  <si>
    <t>Paid up capital</t>
  </si>
  <si>
    <t>Statutory reserve</t>
  </si>
  <si>
    <t>Other reserve</t>
  </si>
  <si>
    <t>Revaluation Gain on Investment in HTM Securities</t>
  </si>
  <si>
    <t>Surplus/(deficit) in profit and loss account / Retained earnings</t>
  </si>
  <si>
    <t>ICB Islamic Bank Limited</t>
  </si>
  <si>
    <t>Investment Income</t>
  </si>
  <si>
    <t>Profit paid on deposits</t>
  </si>
  <si>
    <t>Income from investments in shares and securities</t>
  </si>
  <si>
    <t>Commission, Exchange and Brokerage</t>
  </si>
  <si>
    <t>Other operating income</t>
  </si>
  <si>
    <t>Salary and Allowances</t>
  </si>
  <si>
    <t>Rent, Taxes, Insurance and Electricity</t>
  </si>
  <si>
    <t>Legal expenses</t>
  </si>
  <si>
    <t>Postage, Stamp and Telecommunication</t>
  </si>
  <si>
    <t>Stationery, Printing and Advertisements</t>
  </si>
  <si>
    <t>Managing Director's salary and fees</t>
  </si>
  <si>
    <t>Directors' fees &amp; expenses</t>
  </si>
  <si>
    <t>Shariah Supervisory Committee's fees &amp; expenses</t>
  </si>
  <si>
    <t>Auditors' fees</t>
  </si>
  <si>
    <t>Charges on investment losses</t>
  </si>
  <si>
    <t>Depreciation and repair of Bank's assets</t>
  </si>
  <si>
    <t>Zakat expenses</t>
  </si>
  <si>
    <t>Other expenses</t>
  </si>
  <si>
    <t>Less: Provision for investments</t>
  </si>
  <si>
    <t>Specific provision</t>
  </si>
  <si>
    <t>General provision</t>
  </si>
  <si>
    <t>Provision for off-balance sheet items</t>
  </si>
  <si>
    <t>Provision for diminution in value of investments</t>
  </si>
  <si>
    <t>Provision for contingency</t>
  </si>
  <si>
    <t>Other provisions</t>
  </si>
  <si>
    <t>Current tax</t>
  </si>
  <si>
    <t>Deferred tax</t>
  </si>
  <si>
    <t>Investment income receipts in cash</t>
  </si>
  <si>
    <t>Dividend receipts</t>
  </si>
  <si>
    <t>Fees and commission receipts in cash</t>
  </si>
  <si>
    <t>Cash payments to employees</t>
  </si>
  <si>
    <t>Cash payments to suppliers</t>
  </si>
  <si>
    <t>Income taxes paid</t>
  </si>
  <si>
    <t>Receipts from other operating activities</t>
  </si>
  <si>
    <t>Payments for other operating activities</t>
  </si>
  <si>
    <t>Increase / (decrease) in operating assets and liabilities</t>
  </si>
  <si>
    <t>Statutory deposits</t>
  </si>
  <si>
    <t>(Purchase)/Maturity of trading securities (Treasury bills</t>
  </si>
  <si>
    <t>Investments to other banks</t>
  </si>
  <si>
    <t>Investments to customers</t>
  </si>
  <si>
    <t>Deposits from other banks / borrowings</t>
  </si>
  <si>
    <t>Deposits received from customers</t>
  </si>
  <si>
    <t>Other liabilities account of customers</t>
  </si>
  <si>
    <t>Trading liabilities</t>
  </si>
  <si>
    <t>Debentures</t>
  </si>
  <si>
    <t>Proceeds from sale of securities</t>
  </si>
  <si>
    <t>Payments for purchases of securities</t>
  </si>
  <si>
    <t>Purchase of property, plant and equipment</t>
  </si>
  <si>
    <t>Payment against lease obligation</t>
  </si>
  <si>
    <t>Proceeds from sale of property, plant and equipment</t>
  </si>
  <si>
    <t>Increase in paid-up capital</t>
  </si>
  <si>
    <t>Dividend paid</t>
  </si>
  <si>
    <t>Effects of exchange rate changes on cash and cash equivalents</t>
  </si>
  <si>
    <t>Balance with Bangladesh Bank and its agent banks</t>
  </si>
  <si>
    <t>Cash In hand (including foreign currencies)</t>
  </si>
  <si>
    <t>Payment from banks &amp; other financial institutions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</si>
  <si>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</si>
  <si>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</si>
  <si>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</si>
  <si>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</si>
  <si>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</si>
  <si>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</si>
  <si>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</si>
  <si>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ICB Islami Bank Limited</t>
  </si>
  <si>
    <t>As at 31 December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</si>
  <si>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</si>
  <si>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</si>
  <si>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</si>
  <si>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</si>
  <si>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</si>
  <si>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Property and Assets</t>
  </si>
  <si>
    <t>Cash</t>
  </si>
  <si>
    <t>Balance with Other Banks and Financial Institutions</t>
  </si>
  <si>
    <t>Placement with Banks &amp; Other Financial Institutions</t>
  </si>
  <si>
    <t>Investments in shares &amp; Securities</t>
  </si>
  <si>
    <t>Fixed Assets including Premises, Furniture and Fixtures</t>
  </si>
  <si>
    <t>Other Assets</t>
  </si>
  <si>
    <t>Non-Banking Assets</t>
  </si>
  <si>
    <t>Liabilities and Capital</t>
  </si>
  <si>
    <t>Placement from Banks &amp; Other Financial Institutions</t>
  </si>
  <si>
    <t>Deposits and Other Accounts</t>
  </si>
  <si>
    <t>Shareholders’ Equity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</si>
  <si>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</si>
  <si>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</si>
  <si>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</si>
  <si>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</si>
  <si>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</si>
  <si>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</si>
  <si>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</si>
  <si>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</si>
  <si>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</si>
  <si>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</si>
  <si>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</si>
  <si>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</si>
  <si>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</si>
  <si>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</si>
  <si>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</si>
  <si>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</si>
  <si>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</si>
  <si>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</si>
  <si>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</si>
  <si>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</si>
  <si>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</si>
  <si>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Recoveries of investments previously written off</t>
  </si>
  <si>
    <t>Cash Flows Statement</t>
  </si>
  <si>
    <t>Income Statement</t>
  </si>
  <si>
    <t>Balance Sheet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</si>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</sst>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0" borderId="0" xfId="1" applyNumberFormat="1" applyFont="1"/>
    <xf numFmtId="3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10" fontId="0" fillId="0" borderId="0" xfId="2" applyNumberFormat="1" applyFont="1"/>
    <xf numFmtId="0" fontId="3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/>
    <xf numFmtId="0" fontId="2" fillId="0" borderId="1" xfId="0" applyFont="1" applyBorder="1"/>
    <xf numFmtId="2" fontId="2" fillId="0" borderId="0" xfId="0" applyNumberFormat="1" applyFont="1"/>
    <xf numFmtId="43" fontId="2" fillId="0" borderId="0" xfId="1" applyFont="1"/>
    <xf numFmtId="43" fontId="2" fillId="0" borderId="0" xfId="1" applyNumberFormat="1" applyFont="1"/>
    <xf numFmtId="0" fontId="2" fillId="0" borderId="2" xfId="0" applyFont="1" applyBorder="1"/>
    <xf numFmtId="0" fontId="5" fillId="0" borderId="0" xfId="0" applyFont="1" applyAlignment="1">
      <alignment vertical="center"/>
    </xf>
    <xf numFmtId="15" fontId="0" fillId="0" borderId="0" xfId="0" applyNumberFormat="1"/>
    <xf numFmtId="0" fontId="2" fillId="0" borderId="0" xfId="0" applyFont="1" applyAlignment="1">
      <alignment horizontal="right"/>
    </xf>
    <xf numFmtId="15" fontId="2" fillId="0" borderId="0" xfId="0" applyNumberFormat="1" applyFont="1"/>
    <xf numFmtId="164" fontId="2" fillId="0" borderId="0" xfId="1" applyNumberFormat="1" applyFont="1" applyAlignment="1">
      <alignment horizontal="right"/>
    </xf>
    <xf numFmtId="165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xSplit="1" ySplit="5" topLeftCell="I42" activePane="bottomRight" state="frozen"/>
      <selection pane="topRight" activeCell="B1" sqref="B1"/>
      <selection pane="bottomLeft" activeCell="A6" sqref="A6"/>
      <selection pane="bottomRight" activeCell="I44" sqref="I44"/>
    </sheetView>
  </sheetViews>
  <sheetFormatPr defaultRowHeight="15" x14ac:dyDescent="0.25"/>
  <cols>
    <col min="1" max="1" width="44.42578125" customWidth="1"/>
    <col min="2" max="2" width="19" bestFit="1" customWidth="1"/>
    <col min="3" max="5" width="16" bestFit="1" customWidth="1"/>
    <col min="6" max="6" width="15.7109375" customWidth="1"/>
    <col min="7" max="7" width="18.140625" customWidth="1"/>
    <col min="8" max="8" width="18.5703125" customWidth="1"/>
    <col min="9" max="9" width="18.7109375" bestFit="1" customWidth="1"/>
  </cols>
  <sheetData>
    <row r="1" spans="1:10" x14ac:dyDescent="0.25">
      <c r="A1" s="1" t="s">
        <v>86</v>
      </c>
    </row>
    <row r="2" spans="1:10" x14ac:dyDescent="0.25">
      <c r="A2" s="1" t="s">
        <v>129</v>
      </c>
    </row>
    <row r="3" spans="1:10" x14ac:dyDescent="0.25">
      <c r="A3" t="s">
        <v>87</v>
      </c>
      <c r="B3" s="13"/>
      <c r="C3" s="13"/>
      <c r="D3" s="13"/>
      <c r="E3" s="13"/>
      <c r="F3" s="13"/>
    </row>
    <row r="4" spans="1:10" x14ac:dyDescent="0.25">
      <c r="B4" s="18" t="s">
        <v>84</v>
      </c>
      <c r="C4" s="18" t="s">
        <v>83</v>
      </c>
      <c r="D4" s="18" t="s">
        <v>85</v>
      </c>
      <c r="E4" s="18" t="s">
        <v>84</v>
      </c>
      <c r="F4" s="18" t="s">
        <v>83</v>
      </c>
      <c r="G4" s="18" t="s">
        <v>85</v>
      </c>
      <c r="H4" s="18" t="s">
        <v>84</v>
      </c>
      <c r="I4" s="31" t="s">
        <v>83</v>
      </c>
    </row>
    <row r="5" spans="1:10" ht="15.75" x14ac:dyDescent="0.25">
      <c r="B5" s="19">
        <v>42916</v>
      </c>
      <c r="C5" s="19">
        <v>43008</v>
      </c>
      <c r="D5" s="19">
        <v>43190</v>
      </c>
      <c r="E5" s="19">
        <v>43281</v>
      </c>
      <c r="F5" s="19">
        <v>43373</v>
      </c>
      <c r="G5" s="30">
        <v>43555</v>
      </c>
      <c r="H5" s="30">
        <v>43646</v>
      </c>
      <c r="I5" s="32">
        <v>43738</v>
      </c>
    </row>
    <row r="6" spans="1:10" x14ac:dyDescent="0.25">
      <c r="A6" s="20" t="s">
        <v>93</v>
      </c>
    </row>
    <row r="7" spans="1:10" x14ac:dyDescent="0.25">
      <c r="A7" s="21" t="s">
        <v>94</v>
      </c>
      <c r="B7" s="7">
        <f t="shared" ref="B7:D7" si="0">B8+B9</f>
        <v>1022469153</v>
      </c>
      <c r="C7" s="7">
        <f t="shared" si="0"/>
        <v>861303117</v>
      </c>
      <c r="D7" s="7">
        <f t="shared" si="0"/>
        <v>816225323</v>
      </c>
      <c r="E7" s="8">
        <f>E8+E9</f>
        <v>722934718</v>
      </c>
      <c r="F7" s="8">
        <f>F8+F9</f>
        <v>855023059</v>
      </c>
      <c r="G7" s="8">
        <f>G8+G9</f>
        <v>978005093</v>
      </c>
      <c r="H7" s="8">
        <f>H8+H9</f>
        <v>1142785529</v>
      </c>
      <c r="I7" s="8">
        <f t="shared" ref="I7" si="1">I8+I9</f>
        <v>871117027</v>
      </c>
      <c r="J7" s="8"/>
    </row>
    <row r="8" spans="1:10" x14ac:dyDescent="0.25">
      <c r="A8" t="s">
        <v>77</v>
      </c>
      <c r="B8" s="6">
        <v>198875103</v>
      </c>
      <c r="C8" s="6">
        <v>198241963</v>
      </c>
      <c r="D8" s="6">
        <v>205907933</v>
      </c>
      <c r="E8" s="6">
        <v>200196565</v>
      </c>
      <c r="F8" s="4">
        <v>220715111</v>
      </c>
      <c r="G8" s="4">
        <v>221733872</v>
      </c>
      <c r="H8" s="6">
        <v>248774996</v>
      </c>
      <c r="I8" s="6">
        <v>253595112</v>
      </c>
    </row>
    <row r="9" spans="1:10" x14ac:dyDescent="0.25">
      <c r="A9" t="s">
        <v>76</v>
      </c>
      <c r="B9" s="6">
        <v>823594050</v>
      </c>
      <c r="C9" s="6">
        <v>663061154</v>
      </c>
      <c r="D9" s="6">
        <v>610317390</v>
      </c>
      <c r="E9" s="6">
        <v>522738153</v>
      </c>
      <c r="F9" s="6">
        <v>634307948</v>
      </c>
      <c r="G9" s="4">
        <v>756271221</v>
      </c>
      <c r="H9" s="6">
        <v>894010533</v>
      </c>
      <c r="I9" s="6">
        <v>617521915</v>
      </c>
    </row>
    <row r="10" spans="1:10" x14ac:dyDescent="0.25">
      <c r="B10" s="6"/>
      <c r="C10" s="6"/>
      <c r="D10" s="6"/>
      <c r="E10" s="6"/>
      <c r="F10" s="6"/>
    </row>
    <row r="11" spans="1:10" x14ac:dyDescent="0.25">
      <c r="A11" s="22" t="s">
        <v>95</v>
      </c>
      <c r="B11" s="7">
        <f t="shared" ref="B11:D11" si="2">B12+B13</f>
        <v>28093827</v>
      </c>
      <c r="C11" s="7">
        <f t="shared" si="2"/>
        <v>33847742</v>
      </c>
      <c r="D11" s="7">
        <f t="shared" si="2"/>
        <v>21136505</v>
      </c>
      <c r="E11" s="7">
        <f>E12+E13</f>
        <v>79446736</v>
      </c>
      <c r="F11" s="7">
        <f>F12+F13</f>
        <v>19536596</v>
      </c>
      <c r="G11" s="7">
        <f>G12+G13</f>
        <v>39704575</v>
      </c>
      <c r="H11" s="7">
        <f>H12+H13</f>
        <v>41306448</v>
      </c>
      <c r="I11" s="7">
        <f>I12+I13</f>
        <v>20569075</v>
      </c>
    </row>
    <row r="12" spans="1:10" x14ac:dyDescent="0.25">
      <c r="A12" t="s">
        <v>0</v>
      </c>
      <c r="B12" s="6">
        <v>15293534</v>
      </c>
      <c r="C12" s="6">
        <v>21447650</v>
      </c>
      <c r="D12" s="6">
        <v>10045171</v>
      </c>
      <c r="E12" s="6">
        <v>59339264</v>
      </c>
      <c r="F12" s="4">
        <v>24086967</v>
      </c>
      <c r="G12" s="4">
        <v>33495600</v>
      </c>
      <c r="H12" s="6">
        <v>32985091</v>
      </c>
      <c r="I12" s="6">
        <v>15373403</v>
      </c>
    </row>
    <row r="13" spans="1:10" x14ac:dyDescent="0.25">
      <c r="A13" t="s">
        <v>1</v>
      </c>
      <c r="B13" s="6">
        <v>12800293</v>
      </c>
      <c r="C13" s="6">
        <v>12400092</v>
      </c>
      <c r="D13" s="6">
        <v>11091334</v>
      </c>
      <c r="E13" s="6">
        <v>20107472</v>
      </c>
      <c r="F13" s="4">
        <v>-4550371</v>
      </c>
      <c r="G13" s="4">
        <v>6208975</v>
      </c>
      <c r="H13" s="6">
        <v>8321357</v>
      </c>
      <c r="I13" s="6">
        <v>5195672</v>
      </c>
    </row>
    <row r="14" spans="1:10" x14ac:dyDescent="0.25">
      <c r="A14" s="22" t="s">
        <v>96</v>
      </c>
      <c r="B14" s="6"/>
      <c r="C14" s="6">
        <v>320000000</v>
      </c>
      <c r="D14" s="8">
        <v>435000000</v>
      </c>
      <c r="E14" s="8">
        <v>423500000</v>
      </c>
      <c r="F14" s="8">
        <v>420000000</v>
      </c>
      <c r="G14" s="8">
        <v>415500000</v>
      </c>
      <c r="H14" s="6">
        <v>415500000</v>
      </c>
      <c r="I14" s="7">
        <v>410300000</v>
      </c>
    </row>
    <row r="15" spans="1:10" x14ac:dyDescent="0.25">
      <c r="A15" s="22" t="s">
        <v>97</v>
      </c>
      <c r="B15" s="10">
        <f t="shared" ref="B15:D15" si="3">B16+B17</f>
        <v>110569450</v>
      </c>
      <c r="C15" s="10">
        <f t="shared" si="3"/>
        <v>110569450</v>
      </c>
      <c r="D15" s="10">
        <f t="shared" si="3"/>
        <v>110569450</v>
      </c>
      <c r="E15" s="10">
        <f>E16+E17</f>
        <v>110569450</v>
      </c>
      <c r="F15" s="10">
        <f>F16+F17</f>
        <v>110569450</v>
      </c>
      <c r="G15" s="10">
        <f>G16+G17</f>
        <v>110569450</v>
      </c>
      <c r="H15" s="10">
        <f>H16+H17</f>
        <v>110569450</v>
      </c>
      <c r="I15" s="10">
        <f>I16+I17</f>
        <v>110569450</v>
      </c>
    </row>
    <row r="16" spans="1:10" x14ac:dyDescent="0.25">
      <c r="A16" t="s">
        <v>2</v>
      </c>
      <c r="B16" s="6"/>
      <c r="C16" s="6">
        <v>0</v>
      </c>
      <c r="D16" s="6"/>
      <c r="E16" s="6">
        <v>0</v>
      </c>
      <c r="F16" s="6">
        <v>0</v>
      </c>
      <c r="I16" s="6"/>
    </row>
    <row r="17" spans="1:9" x14ac:dyDescent="0.25">
      <c r="A17" t="s">
        <v>3</v>
      </c>
      <c r="B17" s="6">
        <v>110569450</v>
      </c>
      <c r="C17" s="6">
        <v>110569450</v>
      </c>
      <c r="D17" s="6">
        <v>110569450</v>
      </c>
      <c r="E17" s="6">
        <v>110569450</v>
      </c>
      <c r="F17" s="4">
        <v>110569450</v>
      </c>
      <c r="G17" s="4">
        <v>110569450</v>
      </c>
      <c r="H17" s="6">
        <v>110569450</v>
      </c>
      <c r="I17" s="6">
        <v>110569450</v>
      </c>
    </row>
    <row r="18" spans="1:9" x14ac:dyDescent="0.25">
      <c r="A18" s="22" t="s">
        <v>4</v>
      </c>
      <c r="B18" s="7">
        <f t="shared" ref="B18:D18" si="4">B19+B20</f>
        <v>9258291437</v>
      </c>
      <c r="C18" s="8">
        <f t="shared" si="4"/>
        <v>9021033294</v>
      </c>
      <c r="D18" s="7">
        <f t="shared" si="4"/>
        <v>8769354108</v>
      </c>
      <c r="E18" s="8">
        <f>E19+E20</f>
        <v>8759125263</v>
      </c>
      <c r="F18" s="8">
        <f>F19+F20</f>
        <v>8662557826</v>
      </c>
      <c r="G18" s="8">
        <f>G19+G20</f>
        <v>8559371338</v>
      </c>
      <c r="H18" s="8">
        <f>H19+H20</f>
        <v>8561335130</v>
      </c>
      <c r="I18" s="8">
        <f>I19+I20</f>
        <v>8526845451</v>
      </c>
    </row>
    <row r="19" spans="1:9" x14ac:dyDescent="0.25">
      <c r="A19" t="s">
        <v>5</v>
      </c>
      <c r="B19" s="6">
        <v>9255372472</v>
      </c>
      <c r="C19" s="6">
        <v>9018114329</v>
      </c>
      <c r="D19" s="6">
        <v>8766432643</v>
      </c>
      <c r="E19" s="6">
        <v>8756203798</v>
      </c>
      <c r="F19" s="4">
        <v>8659636361</v>
      </c>
      <c r="G19" s="4">
        <v>8556447373</v>
      </c>
      <c r="H19" s="6">
        <v>8558411165</v>
      </c>
      <c r="I19" s="6">
        <v>8523923986</v>
      </c>
    </row>
    <row r="20" spans="1:9" x14ac:dyDescent="0.25">
      <c r="A20" t="s">
        <v>6</v>
      </c>
      <c r="B20" s="6">
        <v>2918965</v>
      </c>
      <c r="C20" s="6">
        <v>2918965</v>
      </c>
      <c r="D20" s="6">
        <v>2921465</v>
      </c>
      <c r="E20" s="6">
        <v>2921465</v>
      </c>
      <c r="F20" s="4">
        <v>2921465</v>
      </c>
      <c r="G20" s="4">
        <v>2923965</v>
      </c>
      <c r="H20" s="6">
        <v>2923965</v>
      </c>
      <c r="I20" s="6">
        <v>2921465</v>
      </c>
    </row>
    <row r="21" spans="1:9" x14ac:dyDescent="0.25">
      <c r="A21" s="21" t="s">
        <v>98</v>
      </c>
      <c r="B21" s="6">
        <v>49718476</v>
      </c>
      <c r="C21" s="6">
        <v>46856495</v>
      </c>
      <c r="D21" s="6">
        <v>49117841</v>
      </c>
      <c r="E21" s="6">
        <v>46279048</v>
      </c>
      <c r="F21" s="4">
        <v>43641721</v>
      </c>
      <c r="G21" s="8">
        <v>37828087</v>
      </c>
      <c r="H21" s="6">
        <v>34085313</v>
      </c>
      <c r="I21" s="6">
        <v>34275200</v>
      </c>
    </row>
    <row r="22" spans="1:9" x14ac:dyDescent="0.25">
      <c r="A22" s="21" t="s">
        <v>99</v>
      </c>
      <c r="B22" s="6">
        <v>403219138</v>
      </c>
      <c r="C22" s="6">
        <v>410909682</v>
      </c>
      <c r="D22" s="6">
        <v>341753134</v>
      </c>
      <c r="E22" s="6">
        <v>340746681</v>
      </c>
      <c r="F22" s="4">
        <v>362900964</v>
      </c>
      <c r="G22" s="8">
        <v>361738011</v>
      </c>
      <c r="H22" s="6">
        <v>355259097</v>
      </c>
      <c r="I22" s="6">
        <v>352576216</v>
      </c>
    </row>
    <row r="23" spans="1:9" x14ac:dyDescent="0.25">
      <c r="A23" s="21" t="s">
        <v>100</v>
      </c>
      <c r="B23" s="6">
        <v>959012178</v>
      </c>
      <c r="C23" s="6">
        <v>976332178</v>
      </c>
      <c r="D23" s="6">
        <v>976335348</v>
      </c>
      <c r="E23" s="6">
        <v>976451486</v>
      </c>
      <c r="F23" s="4">
        <v>976451486</v>
      </c>
      <c r="G23" s="8">
        <v>976451486</v>
      </c>
      <c r="H23" s="6">
        <v>976451486</v>
      </c>
      <c r="I23" s="6">
        <v>976451486</v>
      </c>
    </row>
    <row r="24" spans="1:9" x14ac:dyDescent="0.25">
      <c r="A24" s="1"/>
      <c r="B24" s="10">
        <f t="shared" ref="B24" si="5">B7+B11+B14+B15+B18+B21+B22+B23</f>
        <v>11831373659</v>
      </c>
      <c r="C24" s="10">
        <f>C7+C11+C14+C15+C18+C21+C22+C23</f>
        <v>11780851958</v>
      </c>
      <c r="D24" s="10">
        <f>D7+D11+D14+D15+D18+D21+D22+D23+1</f>
        <v>11519491710</v>
      </c>
      <c r="E24" s="10">
        <f>E7+E11+E14+E15+E18+E21+E22+E23</f>
        <v>11459053382</v>
      </c>
      <c r="F24" s="10">
        <f>F7+F11+F14+F15+F18+F21+F22+F23</f>
        <v>11450681102</v>
      </c>
      <c r="G24" s="10">
        <f>G7+G11+G14+G15+G18+G21+G22+G23</f>
        <v>11479168040</v>
      </c>
      <c r="H24" s="10">
        <f>H7+H11+H14+H15+H18+H21+H22+H23</f>
        <v>11637292453</v>
      </c>
      <c r="I24" s="10">
        <f>I7+I11+I14+I15+I18+I21+I22+I23</f>
        <v>11302703905</v>
      </c>
    </row>
    <row r="25" spans="1:9" x14ac:dyDescent="0.25">
      <c r="B25" s="6"/>
      <c r="C25" s="6"/>
      <c r="D25" s="6"/>
      <c r="E25" s="6"/>
    </row>
    <row r="26" spans="1:9" x14ac:dyDescent="0.25">
      <c r="A26" s="20" t="s">
        <v>101</v>
      </c>
      <c r="B26" s="6"/>
      <c r="C26" s="6"/>
      <c r="D26" s="6"/>
      <c r="E26" s="6"/>
    </row>
    <row r="27" spans="1:9" x14ac:dyDescent="0.25">
      <c r="A27" s="22" t="s">
        <v>8</v>
      </c>
      <c r="B27" s="6"/>
      <c r="C27" s="6"/>
      <c r="D27" s="6"/>
      <c r="E27" s="6"/>
    </row>
    <row r="28" spans="1:9" x14ac:dyDescent="0.25">
      <c r="A28" s="22" t="s">
        <v>102</v>
      </c>
      <c r="B28" s="6">
        <v>4964669861</v>
      </c>
      <c r="C28" s="7">
        <v>4964669861</v>
      </c>
      <c r="D28" s="6">
        <v>4962669861</v>
      </c>
      <c r="E28" s="6">
        <v>5012669861</v>
      </c>
      <c r="F28" s="4">
        <v>4939869861</v>
      </c>
      <c r="G28" s="4">
        <v>4859869861</v>
      </c>
      <c r="H28">
        <v>4857869861</v>
      </c>
      <c r="I28" s="6">
        <v>4857869861</v>
      </c>
    </row>
    <row r="29" spans="1:9" x14ac:dyDescent="0.25">
      <c r="A29" s="23" t="s">
        <v>103</v>
      </c>
      <c r="B29" s="7">
        <f t="shared" ref="B29:D29" si="6">SUM(B30:B35)</f>
        <v>11054763143</v>
      </c>
      <c r="C29" s="7">
        <f t="shared" si="6"/>
        <v>11117316094</v>
      </c>
      <c r="D29" s="7">
        <f t="shared" si="6"/>
        <v>11119330517</v>
      </c>
      <c r="E29" s="7">
        <f>SUM(E30:E35)</f>
        <v>11132725237</v>
      </c>
      <c r="F29" s="8">
        <f>SUM(F30:F35)</f>
        <v>11353582246</v>
      </c>
      <c r="G29" s="8">
        <f>SUM(G30:G35)</f>
        <v>11734002047</v>
      </c>
      <c r="H29" s="8">
        <f>SUM(H30:H35)</f>
        <v>12026980424</v>
      </c>
      <c r="I29" s="8">
        <f>SUM(I30:I35)</f>
        <v>11867674034</v>
      </c>
    </row>
    <row r="30" spans="1:9" x14ac:dyDescent="0.25">
      <c r="A30" t="s">
        <v>10</v>
      </c>
      <c r="B30" s="6">
        <v>477335956</v>
      </c>
      <c r="C30" s="6">
        <v>450522261</v>
      </c>
      <c r="D30" s="6">
        <v>496418537</v>
      </c>
      <c r="E30" s="6">
        <v>534856881</v>
      </c>
      <c r="F30" s="4">
        <v>588940673</v>
      </c>
      <c r="G30" s="4">
        <v>631587092</v>
      </c>
      <c r="H30" s="6">
        <v>716772289</v>
      </c>
      <c r="I30" s="6">
        <v>646692327</v>
      </c>
    </row>
    <row r="31" spans="1:9" x14ac:dyDescent="0.25">
      <c r="A31" t="s">
        <v>11</v>
      </c>
      <c r="B31" s="6">
        <v>51572605</v>
      </c>
      <c r="C31" s="6">
        <v>43328647</v>
      </c>
      <c r="D31" s="6">
        <v>37941499</v>
      </c>
      <c r="E31" s="6">
        <v>42540620</v>
      </c>
      <c r="F31" s="4">
        <v>56861379</v>
      </c>
      <c r="G31" s="4">
        <v>77079051</v>
      </c>
      <c r="H31" s="6">
        <v>90630031</v>
      </c>
      <c r="I31" s="6">
        <v>123460617</v>
      </c>
    </row>
    <row r="32" spans="1:9" x14ac:dyDescent="0.25">
      <c r="A32" t="s">
        <v>12</v>
      </c>
      <c r="B32" s="6">
        <v>1370130876</v>
      </c>
      <c r="C32" s="6">
        <v>1355870528</v>
      </c>
      <c r="D32" s="6">
        <v>1380947305</v>
      </c>
      <c r="E32" s="6">
        <v>1403481995</v>
      </c>
      <c r="F32" s="4">
        <v>1416101317</v>
      </c>
      <c r="G32" s="4">
        <v>1379964898</v>
      </c>
      <c r="H32" s="6">
        <v>1445486851</v>
      </c>
      <c r="I32" s="6">
        <v>1445988585</v>
      </c>
    </row>
    <row r="33" spans="1:9" x14ac:dyDescent="0.25">
      <c r="A33" t="s">
        <v>13</v>
      </c>
      <c r="B33" s="6">
        <v>9155723706</v>
      </c>
      <c r="C33" s="6">
        <v>9267594658</v>
      </c>
      <c r="D33" s="6">
        <v>9204023176</v>
      </c>
      <c r="E33" s="6">
        <v>9151845741</v>
      </c>
      <c r="F33" s="4">
        <v>9291678877</v>
      </c>
      <c r="H33" s="6">
        <v>9774091253</v>
      </c>
      <c r="I33" s="6">
        <v>9651532505</v>
      </c>
    </row>
    <row r="34" spans="1:9" x14ac:dyDescent="0.25">
      <c r="A34" t="s">
        <v>14</v>
      </c>
      <c r="B34" s="6"/>
      <c r="C34" s="6"/>
      <c r="D34" s="6"/>
      <c r="E34" s="6"/>
      <c r="F34" s="6"/>
      <c r="G34" s="4">
        <v>9645371006</v>
      </c>
    </row>
    <row r="35" spans="1:9" x14ac:dyDescent="0.25">
      <c r="A35" t="s">
        <v>15</v>
      </c>
      <c r="B35" s="6"/>
      <c r="C35" s="6"/>
      <c r="D35" s="6"/>
      <c r="E35" s="6"/>
      <c r="F35" s="6"/>
    </row>
    <row r="36" spans="1:9" x14ac:dyDescent="0.25">
      <c r="A36" t="s">
        <v>16</v>
      </c>
      <c r="B36" s="6">
        <v>6039515931</v>
      </c>
      <c r="C36" s="6">
        <v>6025292255</v>
      </c>
      <c r="D36" s="6">
        <v>5975891330</v>
      </c>
      <c r="E36" s="6">
        <v>5984398135</v>
      </c>
      <c r="F36" s="4">
        <v>5979050935</v>
      </c>
      <c r="G36" s="4">
        <v>5940723475</v>
      </c>
      <c r="H36" s="6">
        <v>5897436393</v>
      </c>
      <c r="I36" s="6">
        <v>5852101191</v>
      </c>
    </row>
    <row r="37" spans="1:9" x14ac:dyDescent="0.25">
      <c r="A37" s="1"/>
      <c r="B37" s="7">
        <f>B28+B29+B36</f>
        <v>22058948935</v>
      </c>
      <c r="C37" s="7">
        <f>C28+C29+C36</f>
        <v>22107278210</v>
      </c>
      <c r="D37" s="7">
        <f t="shared" ref="D37" si="7">D28+D29+D36</f>
        <v>22057891708</v>
      </c>
      <c r="E37" s="7">
        <f>E28+E29+E36</f>
        <v>22129793233</v>
      </c>
      <c r="F37" s="8">
        <f>F28+F29+F36</f>
        <v>22272503042</v>
      </c>
      <c r="G37" s="8">
        <f>G28+G29+G36</f>
        <v>22534595383</v>
      </c>
      <c r="H37" s="8">
        <f>H28+H29+H36</f>
        <v>22782286678</v>
      </c>
      <c r="I37" s="8">
        <f>I28+I29+I36</f>
        <v>22577645086</v>
      </c>
    </row>
    <row r="38" spans="1:9" x14ac:dyDescent="0.25">
      <c r="B38" s="6"/>
      <c r="C38" s="6"/>
      <c r="D38" s="6"/>
      <c r="E38" s="6"/>
    </row>
    <row r="39" spans="1:9" x14ac:dyDescent="0.25">
      <c r="A39" s="22" t="s">
        <v>104</v>
      </c>
      <c r="B39" s="6"/>
      <c r="C39" s="6"/>
      <c r="D39" s="6"/>
      <c r="E39" s="6"/>
    </row>
    <row r="40" spans="1:9" x14ac:dyDescent="0.25">
      <c r="A40" t="s">
        <v>17</v>
      </c>
      <c r="B40" s="6">
        <v>6647023000</v>
      </c>
      <c r="C40" s="6">
        <v>6647023000</v>
      </c>
      <c r="D40" s="6">
        <v>6647023000</v>
      </c>
      <c r="E40" s="6">
        <v>6647023000</v>
      </c>
      <c r="F40" s="4">
        <v>6647023000</v>
      </c>
      <c r="G40" s="4">
        <v>6647023000</v>
      </c>
      <c r="H40" s="6">
        <v>6647023000</v>
      </c>
      <c r="I40" s="6">
        <v>6647023000</v>
      </c>
    </row>
    <row r="41" spans="1:9" x14ac:dyDescent="0.25">
      <c r="A41" t="s">
        <v>18</v>
      </c>
      <c r="B41" s="6">
        <v>78810975</v>
      </c>
      <c r="C41" s="6">
        <v>78810975</v>
      </c>
      <c r="D41" s="6">
        <v>78810975</v>
      </c>
      <c r="E41" s="6">
        <v>78810975</v>
      </c>
      <c r="F41" s="4">
        <v>78810975</v>
      </c>
      <c r="G41" s="4">
        <v>78810975</v>
      </c>
      <c r="H41" s="6">
        <v>78810975</v>
      </c>
      <c r="I41" s="6">
        <v>78810975</v>
      </c>
    </row>
    <row r="42" spans="1:9" x14ac:dyDescent="0.25">
      <c r="A42" t="s">
        <v>19</v>
      </c>
      <c r="B42" s="6">
        <v>553950908</v>
      </c>
      <c r="C42" s="6">
        <v>553950908</v>
      </c>
      <c r="D42" s="6">
        <v>553950908</v>
      </c>
      <c r="E42" s="6">
        <v>553950908</v>
      </c>
      <c r="F42" s="4">
        <v>553950908</v>
      </c>
      <c r="H42" s="6">
        <v>553950908</v>
      </c>
      <c r="I42" s="6">
        <v>553950908</v>
      </c>
    </row>
    <row r="43" spans="1:9" x14ac:dyDescent="0.25">
      <c r="A43" t="s">
        <v>20</v>
      </c>
      <c r="B43" s="6"/>
      <c r="C43" s="6"/>
      <c r="D43" s="6"/>
      <c r="E43" s="6"/>
      <c r="F43" s="6"/>
      <c r="G43" s="4">
        <v>553950908</v>
      </c>
      <c r="I43" s="6">
        <v>-18554726065</v>
      </c>
    </row>
    <row r="44" spans="1:9" x14ac:dyDescent="0.25">
      <c r="A44" t="s">
        <v>21</v>
      </c>
      <c r="B44" s="6">
        <v>-17507360160</v>
      </c>
      <c r="C44" s="6">
        <v>-17606211136</v>
      </c>
      <c r="D44" s="6">
        <v>-17818184881</v>
      </c>
      <c r="E44" s="6">
        <v>-17950524734</v>
      </c>
      <c r="F44" s="6">
        <v>-18101606823</v>
      </c>
      <c r="G44" s="4">
        <v>-18335212226</v>
      </c>
      <c r="H44" s="6">
        <v>-18424779108</v>
      </c>
    </row>
    <row r="45" spans="1:9" x14ac:dyDescent="0.25">
      <c r="A45" s="1"/>
      <c r="B45" s="7">
        <f t="shared" ref="B45:D45" si="8">SUM(B40:B44)</f>
        <v>-10227575277</v>
      </c>
      <c r="C45" s="7">
        <f t="shared" si="8"/>
        <v>-10326426253</v>
      </c>
      <c r="D45" s="7">
        <f t="shared" si="8"/>
        <v>-10538399998</v>
      </c>
      <c r="E45" s="7">
        <f>SUM(E40:E44)</f>
        <v>-10670739851</v>
      </c>
      <c r="F45" s="7">
        <f>SUM(F40:F44)</f>
        <v>-10821821940</v>
      </c>
      <c r="G45" s="7">
        <f>SUM(G40:G44)</f>
        <v>-11055427343</v>
      </c>
      <c r="H45" s="7">
        <f>SUM(H40:H44)</f>
        <v>-11144994225</v>
      </c>
      <c r="I45" s="7">
        <f>SUM(I40:I44)</f>
        <v>-11274941182</v>
      </c>
    </row>
    <row r="46" spans="1:9" x14ac:dyDescent="0.25">
      <c r="A46" s="1"/>
      <c r="B46" s="10">
        <f>B37+B45+1</f>
        <v>11831373659</v>
      </c>
      <c r="C46" s="10">
        <f>C37+C45+1</f>
        <v>11780851958</v>
      </c>
      <c r="D46" s="10">
        <f t="shared" ref="D46:I46" si="9">D37+D45</f>
        <v>11519491710</v>
      </c>
      <c r="E46" s="10">
        <f t="shared" si="9"/>
        <v>11459053382</v>
      </c>
      <c r="F46" s="10">
        <f t="shared" si="9"/>
        <v>11450681102</v>
      </c>
      <c r="G46" s="10">
        <f t="shared" si="9"/>
        <v>11479168040</v>
      </c>
      <c r="H46" s="10">
        <f t="shared" si="9"/>
        <v>11637292453</v>
      </c>
      <c r="I46" s="10">
        <f t="shared" si="9"/>
        <v>11302703904</v>
      </c>
    </row>
    <row r="47" spans="1:9" x14ac:dyDescent="0.25">
      <c r="A47" s="1"/>
      <c r="B47" s="10"/>
      <c r="C47" s="10"/>
      <c r="D47" s="10"/>
      <c r="E47" s="10"/>
      <c r="F47" s="10"/>
    </row>
    <row r="48" spans="1:9" x14ac:dyDescent="0.25">
      <c r="A48" s="24" t="s">
        <v>105</v>
      </c>
      <c r="B48" s="25">
        <f>B45/B49</f>
        <v>-15.386700598147472</v>
      </c>
      <c r="C48" s="25">
        <f t="shared" ref="C48:I48" si="10">C45/C49</f>
        <v>-15.535415257326475</v>
      </c>
      <c r="D48" s="25">
        <f t="shared" si="10"/>
        <v>-15.854315530426177</v>
      </c>
      <c r="E48" s="25">
        <f t="shared" si="10"/>
        <v>-16.053411957503382</v>
      </c>
      <c r="F48" s="25">
        <f t="shared" si="10"/>
        <v>-16.280704820789698</v>
      </c>
      <c r="G48" s="25">
        <f t="shared" si="10"/>
        <v>-16.63214847157893</v>
      </c>
      <c r="H48" s="25">
        <f t="shared" si="10"/>
        <v>-16.766895834420914</v>
      </c>
      <c r="I48" s="25">
        <f t="shared" si="10"/>
        <v>-16.962392310061212</v>
      </c>
    </row>
    <row r="49" spans="1:9" x14ac:dyDescent="0.25">
      <c r="A49" s="24" t="s">
        <v>106</v>
      </c>
      <c r="B49" s="10">
        <f>B40/10</f>
        <v>664702300</v>
      </c>
      <c r="C49" s="10">
        <f t="shared" ref="C49:I49" si="11">C40/10</f>
        <v>664702300</v>
      </c>
      <c r="D49" s="10">
        <f t="shared" si="11"/>
        <v>664702300</v>
      </c>
      <c r="E49" s="10">
        <f t="shared" si="11"/>
        <v>664702300</v>
      </c>
      <c r="F49" s="10">
        <f t="shared" si="11"/>
        <v>664702300</v>
      </c>
      <c r="G49" s="10">
        <f t="shared" si="11"/>
        <v>664702300</v>
      </c>
      <c r="H49" s="10">
        <f t="shared" si="11"/>
        <v>664702300</v>
      </c>
      <c r="I49" s="10">
        <f t="shared" si="11"/>
        <v>664702300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xSplit="1" ySplit="5" topLeftCell="H36" activePane="bottomRight" state="frozen"/>
      <selection pane="topRight" activeCell="B1" sqref="B1"/>
      <selection pane="bottomLeft" activeCell="A6" sqref="A6"/>
      <selection pane="bottomRight" activeCell="I44" sqref="I44"/>
    </sheetView>
  </sheetViews>
  <sheetFormatPr defaultRowHeight="15" x14ac:dyDescent="0.25"/>
  <cols>
    <col min="1" max="1" width="48" customWidth="1"/>
    <col min="2" max="2" width="15.28515625" bestFit="1" customWidth="1"/>
    <col min="3" max="3" width="14.28515625" bestFit="1" customWidth="1"/>
    <col min="4" max="6" width="13.42578125" bestFit="1" customWidth="1"/>
    <col min="7" max="7" width="14.28515625" customWidth="1"/>
    <col min="8" max="8" width="13.42578125" customWidth="1"/>
    <col min="9" max="9" width="15.28515625" bestFit="1" customWidth="1"/>
  </cols>
  <sheetData>
    <row r="1" spans="1:10" x14ac:dyDescent="0.25">
      <c r="A1" s="2" t="s">
        <v>22</v>
      </c>
    </row>
    <row r="2" spans="1:10" x14ac:dyDescent="0.25">
      <c r="A2" s="1" t="s">
        <v>128</v>
      </c>
    </row>
    <row r="3" spans="1:10" x14ac:dyDescent="0.25">
      <c r="A3" t="s">
        <v>87</v>
      </c>
    </row>
    <row r="4" spans="1:10" x14ac:dyDescent="0.25">
      <c r="B4" s="18" t="s">
        <v>84</v>
      </c>
      <c r="C4" s="18" t="s">
        <v>83</v>
      </c>
      <c r="D4" s="18" t="s">
        <v>85</v>
      </c>
      <c r="E4" s="18" t="s">
        <v>84</v>
      </c>
      <c r="F4" s="18" t="s">
        <v>83</v>
      </c>
      <c r="G4" s="18" t="s">
        <v>85</v>
      </c>
      <c r="H4" s="18" t="s">
        <v>84</v>
      </c>
      <c r="I4" s="31" t="s">
        <v>83</v>
      </c>
    </row>
    <row r="5" spans="1:10" ht="15.75" x14ac:dyDescent="0.25">
      <c r="B5" s="19">
        <v>42916</v>
      </c>
      <c r="C5" s="19">
        <v>43008</v>
      </c>
      <c r="D5" s="19">
        <v>43190</v>
      </c>
      <c r="E5" s="19">
        <v>43281</v>
      </c>
      <c r="F5" s="19">
        <v>43373</v>
      </c>
      <c r="G5" s="30">
        <v>43555</v>
      </c>
      <c r="H5" s="30">
        <v>43646</v>
      </c>
      <c r="I5" s="32">
        <v>43738</v>
      </c>
    </row>
    <row r="6" spans="1:10" x14ac:dyDescent="0.25">
      <c r="A6" s="24" t="s">
        <v>107</v>
      </c>
      <c r="B6" s="6"/>
      <c r="C6" s="6"/>
      <c r="D6" s="6"/>
      <c r="E6" s="6"/>
      <c r="F6" s="6"/>
    </row>
    <row r="7" spans="1:10" x14ac:dyDescent="0.25">
      <c r="A7" s="22" t="s">
        <v>108</v>
      </c>
      <c r="B7" s="7">
        <f>B8-B9</f>
        <v>10875170</v>
      </c>
      <c r="C7" s="7">
        <f>C8-C9</f>
        <v>8186716</v>
      </c>
      <c r="D7" s="7">
        <f>D8-D9</f>
        <v>-6424895</v>
      </c>
      <c r="E7" s="7">
        <f>E8-E9</f>
        <v>-31242706</v>
      </c>
      <c r="F7" s="7">
        <f>F8-F9</f>
        <v>-72700354</v>
      </c>
      <c r="G7" s="7">
        <f t="shared" ref="G7:J7" si="0">G8-G9</f>
        <v>-33607810</v>
      </c>
      <c r="H7" s="7">
        <f t="shared" si="0"/>
        <v>-30015716</v>
      </c>
      <c r="I7" s="7">
        <f t="shared" si="0"/>
        <v>-60694571</v>
      </c>
      <c r="J7" s="7">
        <f t="shared" si="0"/>
        <v>0</v>
      </c>
    </row>
    <row r="8" spans="1:10" x14ac:dyDescent="0.25">
      <c r="A8" t="s">
        <v>23</v>
      </c>
      <c r="B8" s="6">
        <v>209306341</v>
      </c>
      <c r="C8" s="6">
        <v>309610188</v>
      </c>
      <c r="D8" s="6">
        <v>100414664</v>
      </c>
      <c r="E8" s="6">
        <v>189049955</v>
      </c>
      <c r="F8" s="6">
        <v>267980341</v>
      </c>
      <c r="G8" s="4">
        <v>84899217</v>
      </c>
      <c r="H8" s="6">
        <v>207361170</v>
      </c>
      <c r="I8" s="6">
        <v>303894543</v>
      </c>
    </row>
    <row r="9" spans="1:10" x14ac:dyDescent="0.25">
      <c r="A9" t="s">
        <v>24</v>
      </c>
      <c r="B9" s="6">
        <v>198431171</v>
      </c>
      <c r="C9" s="6">
        <v>301423472</v>
      </c>
      <c r="D9" s="6">
        <v>106839559</v>
      </c>
      <c r="E9" s="6">
        <v>220292661</v>
      </c>
      <c r="F9" s="6">
        <v>340680695</v>
      </c>
      <c r="G9" s="4">
        <v>118507027</v>
      </c>
      <c r="H9" s="6">
        <v>237376886</v>
      </c>
      <c r="I9" s="6">
        <v>364589114</v>
      </c>
    </row>
    <row r="10" spans="1:10" x14ac:dyDescent="0.25">
      <c r="B10" s="6"/>
      <c r="C10" s="6"/>
      <c r="D10" s="6"/>
      <c r="E10" s="6"/>
      <c r="F10" s="6"/>
    </row>
    <row r="11" spans="1:10" x14ac:dyDescent="0.25">
      <c r="A11" t="s">
        <v>25</v>
      </c>
      <c r="B11" s="6">
        <v>1577953</v>
      </c>
      <c r="C11" s="6">
        <v>2199966</v>
      </c>
      <c r="D11" s="6">
        <v>1577953</v>
      </c>
      <c r="E11" s="6">
        <v>1727953</v>
      </c>
      <c r="F11" s="6">
        <v>2709047</v>
      </c>
      <c r="G11" s="4">
        <v>2790730</v>
      </c>
      <c r="H11" s="6">
        <v>3090731</v>
      </c>
      <c r="I11" s="6">
        <v>4853346</v>
      </c>
    </row>
    <row r="12" spans="1:10" x14ac:dyDescent="0.25">
      <c r="A12" t="s">
        <v>26</v>
      </c>
      <c r="B12" s="6">
        <v>3483207</v>
      </c>
      <c r="C12" s="6">
        <v>4336723</v>
      </c>
      <c r="D12" s="6">
        <v>1827459</v>
      </c>
      <c r="E12" s="6">
        <v>2477462</v>
      </c>
      <c r="F12" s="6">
        <v>3366777</v>
      </c>
      <c r="G12" s="4">
        <v>2210631</v>
      </c>
      <c r="H12" s="6">
        <v>2811666</v>
      </c>
      <c r="I12" s="6">
        <v>3302000</v>
      </c>
    </row>
    <row r="13" spans="1:10" x14ac:dyDescent="0.25">
      <c r="A13" t="s">
        <v>27</v>
      </c>
      <c r="B13" s="6">
        <v>33488545</v>
      </c>
      <c r="C13" s="6">
        <v>46332127</v>
      </c>
      <c r="D13" s="6">
        <v>17431542</v>
      </c>
      <c r="E13" s="6">
        <v>41190876</v>
      </c>
      <c r="F13" s="6">
        <v>53235951</v>
      </c>
      <c r="G13" s="4">
        <v>14585048</v>
      </c>
      <c r="H13" s="6">
        <v>30953154</v>
      </c>
      <c r="I13" s="6">
        <v>40420355</v>
      </c>
    </row>
    <row r="14" spans="1:10" x14ac:dyDescent="0.25">
      <c r="A14" s="1"/>
      <c r="B14" s="7">
        <f t="shared" ref="B14:D14" si="1">SUM(B11:B13)</f>
        <v>38549705</v>
      </c>
      <c r="C14" s="7">
        <f t="shared" si="1"/>
        <v>52868816</v>
      </c>
      <c r="D14" s="7">
        <f t="shared" si="1"/>
        <v>20836954</v>
      </c>
      <c r="E14" s="7">
        <f>SUM(E11:E13)</f>
        <v>45396291</v>
      </c>
      <c r="F14" s="7">
        <f>SUM(F11:F13)</f>
        <v>59311775</v>
      </c>
      <c r="G14" s="7">
        <f t="shared" ref="G14:I14" si="2">SUM(G11:G13)</f>
        <v>19586409</v>
      </c>
      <c r="H14" s="7">
        <f t="shared" si="2"/>
        <v>36855551</v>
      </c>
      <c r="I14" s="7">
        <f t="shared" si="2"/>
        <v>48575701</v>
      </c>
    </row>
    <row r="15" spans="1:10" x14ac:dyDescent="0.25">
      <c r="A15" s="1"/>
      <c r="B15" s="7">
        <f>B7+B14</f>
        <v>49424875</v>
      </c>
      <c r="C15" s="7">
        <f>C7+C14</f>
        <v>61055532</v>
      </c>
      <c r="D15" s="7">
        <f>D7+D14</f>
        <v>14412059</v>
      </c>
      <c r="E15" s="7">
        <f>E7+E14</f>
        <v>14153585</v>
      </c>
      <c r="F15" s="7">
        <f>F7+F14</f>
        <v>-13388579</v>
      </c>
      <c r="G15" s="7">
        <f t="shared" ref="G15:I15" si="3">G7+G14</f>
        <v>-14021401</v>
      </c>
      <c r="H15" s="7">
        <f t="shared" si="3"/>
        <v>6839835</v>
      </c>
      <c r="I15" s="7">
        <f t="shared" si="3"/>
        <v>-12118870</v>
      </c>
    </row>
    <row r="16" spans="1:10" x14ac:dyDescent="0.25">
      <c r="A16" s="24" t="s">
        <v>109</v>
      </c>
      <c r="B16" s="6"/>
      <c r="C16" s="6"/>
      <c r="D16" s="6"/>
      <c r="E16" s="6"/>
      <c r="F16" s="6"/>
    </row>
    <row r="17" spans="1:9" x14ac:dyDescent="0.25">
      <c r="A17" t="s">
        <v>28</v>
      </c>
      <c r="B17" s="6">
        <v>110844147</v>
      </c>
      <c r="C17" s="6">
        <v>148654384</v>
      </c>
      <c r="D17" s="6">
        <v>50403097</v>
      </c>
      <c r="E17" s="6">
        <v>101047456</v>
      </c>
      <c r="F17" s="6">
        <v>147173962</v>
      </c>
      <c r="G17" s="4">
        <v>47291497</v>
      </c>
      <c r="H17" s="6">
        <v>95545112</v>
      </c>
      <c r="I17" s="6">
        <v>139319019</v>
      </c>
    </row>
    <row r="18" spans="1:9" x14ac:dyDescent="0.25">
      <c r="A18" t="s">
        <v>29</v>
      </c>
      <c r="B18" s="6">
        <v>64380130</v>
      </c>
      <c r="C18" s="6">
        <v>97197919</v>
      </c>
      <c r="D18" s="6">
        <v>33908469</v>
      </c>
      <c r="E18" s="6">
        <v>68562449</v>
      </c>
      <c r="F18" s="6">
        <v>106032916</v>
      </c>
      <c r="G18" s="4">
        <v>35994368</v>
      </c>
      <c r="H18" s="6">
        <v>70409404</v>
      </c>
      <c r="I18" s="6">
        <v>106578873</v>
      </c>
    </row>
    <row r="19" spans="1:9" x14ac:dyDescent="0.25">
      <c r="A19" t="s">
        <v>30</v>
      </c>
      <c r="B19" s="6">
        <v>8009868</v>
      </c>
      <c r="C19" s="6">
        <v>10608081</v>
      </c>
      <c r="D19" s="6">
        <v>3011816</v>
      </c>
      <c r="E19" s="6">
        <v>4161106</v>
      </c>
      <c r="F19" s="6">
        <v>7096929</v>
      </c>
      <c r="G19" s="4">
        <v>3253200</v>
      </c>
      <c r="H19" s="6">
        <v>4649317</v>
      </c>
      <c r="I19" s="6">
        <v>7859098</v>
      </c>
    </row>
    <row r="20" spans="1:9" x14ac:dyDescent="0.25">
      <c r="A20" t="s">
        <v>31</v>
      </c>
      <c r="B20" s="12">
        <v>3907480</v>
      </c>
      <c r="C20" s="6">
        <v>6078293</v>
      </c>
      <c r="D20" s="6">
        <v>2582098</v>
      </c>
      <c r="E20" s="6">
        <v>5382894</v>
      </c>
      <c r="F20" s="6">
        <v>7801089</v>
      </c>
      <c r="G20" s="4">
        <v>1926450</v>
      </c>
      <c r="H20" s="6">
        <v>3941342</v>
      </c>
      <c r="I20" s="6">
        <v>5146673</v>
      </c>
    </row>
    <row r="21" spans="1:9" x14ac:dyDescent="0.25">
      <c r="A21" t="s">
        <v>32</v>
      </c>
      <c r="B21" s="12">
        <v>2078932</v>
      </c>
      <c r="C21" s="6">
        <v>3035699</v>
      </c>
      <c r="D21" s="6">
        <v>1541716</v>
      </c>
      <c r="E21" s="6">
        <v>3011597</v>
      </c>
      <c r="F21" s="6">
        <v>4147253</v>
      </c>
      <c r="G21" s="4">
        <v>1495501</v>
      </c>
      <c r="H21" s="6">
        <v>2603814</v>
      </c>
      <c r="I21" s="6">
        <v>3470923</v>
      </c>
    </row>
    <row r="22" spans="1:9" x14ac:dyDescent="0.25">
      <c r="A22" t="s">
        <v>33</v>
      </c>
      <c r="B22" s="6">
        <v>6991200</v>
      </c>
      <c r="C22" s="6">
        <v>10493800</v>
      </c>
      <c r="D22" s="6">
        <v>3144600</v>
      </c>
      <c r="E22" s="6">
        <v>6991200</v>
      </c>
      <c r="F22" s="6">
        <v>10837800</v>
      </c>
      <c r="G22" s="4">
        <v>3144600</v>
      </c>
      <c r="H22" s="6">
        <v>6991200</v>
      </c>
      <c r="I22" s="6">
        <v>10837800</v>
      </c>
    </row>
    <row r="23" spans="1:9" x14ac:dyDescent="0.25">
      <c r="A23" t="s">
        <v>34</v>
      </c>
      <c r="B23" s="6">
        <v>887785</v>
      </c>
      <c r="C23" s="6">
        <v>1178495</v>
      </c>
      <c r="D23" s="6">
        <v>138897</v>
      </c>
      <c r="E23" s="6">
        <v>624509</v>
      </c>
      <c r="F23" s="6">
        <v>648509</v>
      </c>
      <c r="G23" s="4">
        <v>283080</v>
      </c>
      <c r="H23" s="6">
        <v>299080</v>
      </c>
      <c r="I23" s="6">
        <v>734115</v>
      </c>
    </row>
    <row r="24" spans="1:9" x14ac:dyDescent="0.25">
      <c r="A24" t="s">
        <v>35</v>
      </c>
      <c r="B24" s="6">
        <v>24000</v>
      </c>
      <c r="C24" s="6">
        <v>42000</v>
      </c>
      <c r="D24" s="6"/>
      <c r="E24" s="6">
        <v>30000</v>
      </c>
      <c r="F24" s="6">
        <v>48000</v>
      </c>
      <c r="G24" s="4">
        <v>24000</v>
      </c>
      <c r="H24" s="6">
        <v>48000</v>
      </c>
      <c r="I24" s="6">
        <v>72000</v>
      </c>
    </row>
    <row r="25" spans="1:9" x14ac:dyDescent="0.25">
      <c r="A25" t="s">
        <v>36</v>
      </c>
      <c r="B25" s="6">
        <v>311000</v>
      </c>
      <c r="C25" s="6">
        <v>461000</v>
      </c>
      <c r="D25" s="6">
        <v>150000</v>
      </c>
      <c r="E25" s="6">
        <v>311000</v>
      </c>
      <c r="F25" s="6">
        <v>481000</v>
      </c>
      <c r="G25" s="4">
        <v>150000</v>
      </c>
      <c r="H25" s="6">
        <v>320000</v>
      </c>
      <c r="I25" s="6">
        <v>450000</v>
      </c>
    </row>
    <row r="26" spans="1:9" x14ac:dyDescent="0.25">
      <c r="A26" t="s">
        <v>37</v>
      </c>
      <c r="B26" s="6"/>
      <c r="C26" s="6"/>
      <c r="D26" s="6"/>
      <c r="E26" s="6"/>
      <c r="F26" s="6"/>
    </row>
    <row r="27" spans="1:9" x14ac:dyDescent="0.25">
      <c r="A27" t="s">
        <v>38</v>
      </c>
      <c r="B27" s="6">
        <v>17721683</v>
      </c>
      <c r="C27" s="6">
        <v>26975996</v>
      </c>
      <c r="D27" s="6">
        <v>9923630</v>
      </c>
      <c r="E27" s="6">
        <v>19118896</v>
      </c>
      <c r="F27" s="6">
        <v>28541977</v>
      </c>
      <c r="G27" s="4">
        <v>9415388</v>
      </c>
      <c r="H27" s="6">
        <v>17969530</v>
      </c>
      <c r="I27" s="6">
        <v>28016545</v>
      </c>
    </row>
    <row r="28" spans="1:9" x14ac:dyDescent="0.25">
      <c r="A28" t="s">
        <v>39</v>
      </c>
      <c r="B28" s="6"/>
      <c r="C28" s="6"/>
      <c r="D28" s="6"/>
      <c r="E28" s="6"/>
      <c r="F28" s="6"/>
    </row>
    <row r="29" spans="1:9" x14ac:dyDescent="0.25">
      <c r="A29" t="s">
        <v>40</v>
      </c>
      <c r="B29" s="6">
        <v>23699227</v>
      </c>
      <c r="C29" s="6">
        <v>36839785</v>
      </c>
      <c r="D29" s="6">
        <v>13123828</v>
      </c>
      <c r="E29" s="6">
        <v>26098233</v>
      </c>
      <c r="F29" s="6">
        <v>45035637</v>
      </c>
      <c r="G29" s="4">
        <v>10180375</v>
      </c>
      <c r="H29" s="6">
        <v>29971391</v>
      </c>
      <c r="I29" s="6">
        <v>40601877</v>
      </c>
    </row>
    <row r="30" spans="1:9" x14ac:dyDescent="0.25">
      <c r="A30" s="1"/>
      <c r="B30" s="7">
        <f>SUM(B17:B29)</f>
        <v>238855452</v>
      </c>
      <c r="C30" s="7">
        <f t="shared" ref="C30:E30" si="4">SUM(C17:C29)</f>
        <v>341565452</v>
      </c>
      <c r="D30" s="7">
        <f t="shared" si="4"/>
        <v>117928151</v>
      </c>
      <c r="E30" s="7">
        <f t="shared" si="4"/>
        <v>235339340</v>
      </c>
      <c r="F30" s="7">
        <f>SUM(F17:F29)</f>
        <v>357845072</v>
      </c>
      <c r="G30" s="7">
        <f t="shared" ref="G30:I30" si="5">SUM(G17:G29)</f>
        <v>113158459</v>
      </c>
      <c r="H30" s="7">
        <f t="shared" si="5"/>
        <v>232748190</v>
      </c>
      <c r="I30" s="7">
        <f t="shared" si="5"/>
        <v>343086923</v>
      </c>
    </row>
    <row r="31" spans="1:9" x14ac:dyDescent="0.25">
      <c r="A31" s="24" t="s">
        <v>110</v>
      </c>
      <c r="B31" s="7">
        <f t="shared" ref="B31:D31" si="6">B15-B30</f>
        <v>-189430577</v>
      </c>
      <c r="C31" s="7">
        <f t="shared" si="6"/>
        <v>-280509920</v>
      </c>
      <c r="D31" s="7">
        <f t="shared" si="6"/>
        <v>-103516092</v>
      </c>
      <c r="E31" s="7">
        <f>E15-E30</f>
        <v>-221185755</v>
      </c>
      <c r="F31" s="7">
        <f>F15-F30</f>
        <v>-371233651</v>
      </c>
      <c r="G31" s="7">
        <f t="shared" ref="G31:I31" si="7">G15-G30</f>
        <v>-127179860</v>
      </c>
      <c r="H31" s="7">
        <f t="shared" si="7"/>
        <v>-225908355</v>
      </c>
      <c r="I31" s="7">
        <f t="shared" si="7"/>
        <v>-355205793</v>
      </c>
    </row>
    <row r="32" spans="1:9" x14ac:dyDescent="0.25">
      <c r="A32" s="28" t="s">
        <v>111</v>
      </c>
      <c r="B32" s="7"/>
      <c r="C32" s="7"/>
      <c r="D32" s="7"/>
      <c r="E32" s="7"/>
      <c r="F32" s="7"/>
    </row>
    <row r="33" spans="1:9" x14ac:dyDescent="0.25">
      <c r="A33" t="s">
        <v>41</v>
      </c>
      <c r="B33" s="7">
        <f t="shared" ref="B33:E33" si="8">B34+B35+B36</f>
        <v>6932032</v>
      </c>
      <c r="C33" s="7">
        <f t="shared" si="8"/>
        <v>864893</v>
      </c>
      <c r="D33" s="7">
        <f t="shared" si="8"/>
        <v>-16702875</v>
      </c>
      <c r="E33" s="7">
        <f t="shared" si="8"/>
        <v>-15394721</v>
      </c>
      <c r="F33" s="7">
        <f>F34+F35+F36</f>
        <v>-14394721</v>
      </c>
      <c r="G33" s="7">
        <f t="shared" ref="G33:I33" si="9">G34+G35+G36</f>
        <v>-23000000</v>
      </c>
      <c r="H33" s="7">
        <f t="shared" si="9"/>
        <v>-33000000</v>
      </c>
      <c r="I33" s="7">
        <f t="shared" si="9"/>
        <v>-33000000</v>
      </c>
    </row>
    <row r="34" spans="1:9" x14ac:dyDescent="0.25">
      <c r="A34" t="s">
        <v>42</v>
      </c>
      <c r="B34" s="6">
        <v>6932032</v>
      </c>
      <c r="C34" s="6">
        <v>864893</v>
      </c>
      <c r="D34" s="6">
        <v>-16702875</v>
      </c>
      <c r="E34" s="6">
        <v>-15394721</v>
      </c>
      <c r="F34" s="6">
        <v>-14394721</v>
      </c>
      <c r="G34" s="4">
        <v>-23000000</v>
      </c>
      <c r="H34" s="6">
        <v>-33000000</v>
      </c>
      <c r="I34" s="6">
        <v>-33000000</v>
      </c>
    </row>
    <row r="35" spans="1:9" x14ac:dyDescent="0.25">
      <c r="A35" t="s">
        <v>43</v>
      </c>
      <c r="B35" s="6"/>
      <c r="C35" s="6"/>
      <c r="D35" s="6"/>
      <c r="E35" s="6"/>
      <c r="F35" s="6"/>
    </row>
    <row r="36" spans="1:9" x14ac:dyDescent="0.25">
      <c r="A36" t="s">
        <v>44</v>
      </c>
      <c r="B36" s="6"/>
      <c r="C36" s="6"/>
      <c r="D36" s="6"/>
      <c r="E36" s="6"/>
      <c r="F36" s="6"/>
    </row>
    <row r="37" spans="1:9" x14ac:dyDescent="0.25">
      <c r="A37" t="s">
        <v>45</v>
      </c>
      <c r="B37" s="6"/>
      <c r="C37" s="6"/>
      <c r="D37" s="6"/>
      <c r="E37" s="6"/>
      <c r="F37" s="6"/>
    </row>
    <row r="38" spans="1:9" x14ac:dyDescent="0.25">
      <c r="A38" t="s">
        <v>46</v>
      </c>
      <c r="B38" s="6"/>
      <c r="C38" s="6"/>
      <c r="D38" s="6"/>
      <c r="E38" s="6"/>
      <c r="F38" s="6"/>
    </row>
    <row r="39" spans="1:9" x14ac:dyDescent="0.25">
      <c r="A39" t="s">
        <v>47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9" x14ac:dyDescent="0.25">
      <c r="A40" s="1"/>
      <c r="B40" s="6">
        <f>SUM(B34:B39)</f>
        <v>6932032</v>
      </c>
      <c r="C40" s="6">
        <f>SUM(C34:C39)</f>
        <v>864893</v>
      </c>
      <c r="D40" s="6">
        <f t="shared" ref="D40" si="10">SUM(D34:D39)</f>
        <v>-16702875</v>
      </c>
      <c r="E40" s="6">
        <f>SUM(E34:E39)</f>
        <v>-15394721</v>
      </c>
      <c r="F40" s="7">
        <f>SUM(F34:F39)</f>
        <v>-14394721</v>
      </c>
      <c r="G40" s="7">
        <f>SUM(G34:G39)</f>
        <v>-23000000</v>
      </c>
      <c r="H40" s="7">
        <f>SUM(H34:H39)</f>
        <v>-33000000</v>
      </c>
      <c r="I40" s="7">
        <f>SUM(I34:I39)</f>
        <v>-33000000</v>
      </c>
    </row>
    <row r="41" spans="1:9" x14ac:dyDescent="0.25">
      <c r="A41" s="24" t="s">
        <v>112</v>
      </c>
      <c r="B41" s="7">
        <f>B31+B40</f>
        <v>-182498545</v>
      </c>
      <c r="C41" s="7">
        <f>C31-C40</f>
        <v>-281374813</v>
      </c>
      <c r="D41" s="7">
        <f t="shared" ref="D41:E41" si="11">D31-D40</f>
        <v>-86813217</v>
      </c>
      <c r="E41" s="7">
        <f t="shared" si="11"/>
        <v>-205791034</v>
      </c>
      <c r="F41" s="7">
        <f>F31-F40</f>
        <v>-356838930</v>
      </c>
      <c r="G41" s="7">
        <f>G31-G40</f>
        <v>-104179860</v>
      </c>
      <c r="H41" s="7">
        <f>H31-H40</f>
        <v>-192908355</v>
      </c>
      <c r="I41" s="7">
        <f>I31-I40</f>
        <v>-322205793</v>
      </c>
    </row>
    <row r="42" spans="1:9" x14ac:dyDescent="0.25">
      <c r="A42" s="28" t="s">
        <v>113</v>
      </c>
      <c r="B42" s="7">
        <f t="shared" ref="B42:D42" si="12">B43+B44</f>
        <v>0</v>
      </c>
      <c r="C42" s="7">
        <f t="shared" si="12"/>
        <v>0</v>
      </c>
      <c r="D42" s="7">
        <f t="shared" si="12"/>
        <v>0</v>
      </c>
      <c r="E42" s="7">
        <f>E43+E44</f>
        <v>0</v>
      </c>
      <c r="F42" s="7">
        <f>F43+F44</f>
        <v>0</v>
      </c>
      <c r="G42" s="7">
        <f t="shared" ref="G42:I42" si="13">G43+G44</f>
        <v>626914</v>
      </c>
      <c r="H42" s="7">
        <f t="shared" si="13"/>
        <v>1465300</v>
      </c>
      <c r="I42" s="7">
        <f t="shared" si="13"/>
        <v>2114821</v>
      </c>
    </row>
    <row r="43" spans="1:9" x14ac:dyDescent="0.25">
      <c r="A43" t="s">
        <v>48</v>
      </c>
      <c r="B43" s="6"/>
      <c r="C43" s="6"/>
      <c r="D43" s="6"/>
      <c r="E43" s="6"/>
      <c r="F43" s="6"/>
      <c r="G43" s="4">
        <v>626914</v>
      </c>
      <c r="H43">
        <v>1465300</v>
      </c>
      <c r="I43">
        <v>2114821</v>
      </c>
    </row>
    <row r="44" spans="1:9" x14ac:dyDescent="0.25">
      <c r="A44" t="s">
        <v>49</v>
      </c>
      <c r="B44" s="6">
        <v>0</v>
      </c>
      <c r="C44" s="6">
        <v>0</v>
      </c>
      <c r="D44" s="6"/>
      <c r="E44" s="6">
        <v>0</v>
      </c>
      <c r="F44" s="6">
        <v>0</v>
      </c>
    </row>
    <row r="45" spans="1:9" x14ac:dyDescent="0.25">
      <c r="A45" s="24" t="s">
        <v>114</v>
      </c>
      <c r="B45" s="7">
        <f>B41-B42</f>
        <v>-182498545</v>
      </c>
      <c r="C45" s="7">
        <f>C41-C42</f>
        <v>-281374813</v>
      </c>
      <c r="D45" s="7">
        <f t="shared" ref="D45:E45" si="14">D41-D42</f>
        <v>-86813217</v>
      </c>
      <c r="E45" s="7">
        <f t="shared" si="14"/>
        <v>-205791034</v>
      </c>
      <c r="F45" s="7">
        <f>F41-F42</f>
        <v>-356838930</v>
      </c>
      <c r="G45" s="7">
        <f>G41-G42</f>
        <v>-104806774</v>
      </c>
      <c r="H45" s="7">
        <f t="shared" ref="H45:I45" si="15">H41-H42</f>
        <v>-194373655</v>
      </c>
      <c r="I45" s="7">
        <f t="shared" si="15"/>
        <v>-324320614</v>
      </c>
    </row>
    <row r="46" spans="1:9" x14ac:dyDescent="0.25">
      <c r="A46" s="28" t="s">
        <v>115</v>
      </c>
      <c r="B46" s="26">
        <f>B45/B47</f>
        <v>-0.27455681287698269</v>
      </c>
      <c r="C46" s="26">
        <f>C45/C47</f>
        <v>-0.42330952217255757</v>
      </c>
      <c r="D46" s="26">
        <f>D45/D47</f>
        <v>-0.13060465865696569</v>
      </c>
      <c r="E46" s="26">
        <f>E45/E47</f>
        <v>-0.30959879934220175</v>
      </c>
      <c r="F46" s="26">
        <f>F45/F47</f>
        <v>-0.53684022155482236</v>
      </c>
      <c r="G46" s="26">
        <f t="shared" ref="G46:I46" si="16">G45/G47</f>
        <v>-0.15767475755687924</v>
      </c>
      <c r="H46" s="26">
        <f t="shared" si="16"/>
        <v>-0.29242211889442837</v>
      </c>
      <c r="I46" s="26">
        <f t="shared" si="16"/>
        <v>-0.48791859754359207</v>
      </c>
    </row>
    <row r="47" spans="1:9" x14ac:dyDescent="0.25">
      <c r="A47" s="28" t="s">
        <v>116</v>
      </c>
      <c r="B47" s="7">
        <f>'1'!B40/10</f>
        <v>664702300</v>
      </c>
      <c r="C47" s="7">
        <f>'1'!C40/10</f>
        <v>664702300</v>
      </c>
      <c r="D47" s="7">
        <f>'1'!D40/10</f>
        <v>664702300</v>
      </c>
      <c r="E47" s="7">
        <f>'1'!E40/10</f>
        <v>664702300</v>
      </c>
      <c r="F47" s="7">
        <f>'1'!F40/10</f>
        <v>664702300</v>
      </c>
      <c r="G47" s="7">
        <f>'1'!G40/10</f>
        <v>664702300</v>
      </c>
      <c r="H47" s="7">
        <f>'1'!H40/10</f>
        <v>664702300</v>
      </c>
      <c r="I47" s="7">
        <f>'1'!I40/10</f>
        <v>664702300</v>
      </c>
    </row>
    <row r="48" spans="1:9" x14ac:dyDescent="0.25">
      <c r="B48" s="6"/>
      <c r="C48" s="6"/>
      <c r="D48" s="6"/>
      <c r="E48" s="6"/>
      <c r="F48" s="6"/>
    </row>
    <row r="49" spans="2:9" x14ac:dyDescent="0.25">
      <c r="B49" s="6"/>
      <c r="C49" s="6"/>
      <c r="D49" s="6"/>
      <c r="E49" s="6"/>
      <c r="F49" s="6"/>
    </row>
    <row r="50" spans="2:9" x14ac:dyDescent="0.25">
      <c r="B50" s="6"/>
      <c r="C50" s="6"/>
      <c r="D50" s="6"/>
      <c r="E50" s="6"/>
      <c r="F50" s="6"/>
    </row>
    <row r="51" spans="2:9" x14ac:dyDescent="0.25">
      <c r="B51" s="6"/>
      <c r="C51" s="6"/>
      <c r="D51" s="6"/>
      <c r="E51" s="6"/>
      <c r="F51" s="6"/>
    </row>
    <row r="52" spans="2:9" x14ac:dyDescent="0.25">
      <c r="B52" s="6"/>
      <c r="C52" s="6"/>
      <c r="D52" s="6"/>
      <c r="E52" s="6"/>
      <c r="F52" s="6"/>
    </row>
    <row r="53" spans="2:9" x14ac:dyDescent="0.25">
      <c r="B53" s="6"/>
      <c r="C53" s="6"/>
      <c r="D53" s="6"/>
      <c r="E53" s="6"/>
      <c r="F53" s="6"/>
      <c r="I53" t="s">
        <v>130</v>
      </c>
    </row>
    <row r="54" spans="2:9" x14ac:dyDescent="0.25">
      <c r="B54" s="6"/>
      <c r="C54" s="6"/>
      <c r="D54" s="6"/>
      <c r="E54" s="6"/>
      <c r="F54" s="6"/>
    </row>
    <row r="55" spans="2:9" x14ac:dyDescent="0.25">
      <c r="B55" s="6"/>
      <c r="C55" s="6"/>
      <c r="D55" s="6"/>
      <c r="E55" s="6"/>
      <c r="F55" s="6"/>
    </row>
    <row r="56" spans="2:9" x14ac:dyDescent="0.25">
      <c r="B56" s="6"/>
      <c r="C56" s="6"/>
      <c r="D56" s="6"/>
      <c r="E56" s="6"/>
      <c r="F56" s="6"/>
    </row>
    <row r="57" spans="2:9" x14ac:dyDescent="0.25">
      <c r="B57" s="6"/>
      <c r="C57" s="6"/>
      <c r="D57" s="6"/>
      <c r="E57" s="6"/>
      <c r="F57" s="6"/>
    </row>
    <row r="58" spans="2:9" x14ac:dyDescent="0.25">
      <c r="B58" s="6"/>
      <c r="C58" s="6"/>
      <c r="D58" s="6"/>
      <c r="E58" s="6"/>
      <c r="F58" s="6"/>
    </row>
    <row r="59" spans="2:9" x14ac:dyDescent="0.25">
      <c r="B59" s="6"/>
      <c r="C59" s="6"/>
      <c r="D59" s="6"/>
      <c r="E59" s="6"/>
      <c r="F59" s="6"/>
    </row>
    <row r="60" spans="2:9" x14ac:dyDescent="0.25">
      <c r="B60" s="6"/>
      <c r="C60" s="6"/>
      <c r="D60" s="6"/>
      <c r="E60" s="6"/>
      <c r="F60" s="6"/>
    </row>
    <row r="61" spans="2:9" x14ac:dyDescent="0.25">
      <c r="B61" s="6"/>
      <c r="C61" s="6"/>
      <c r="D61" s="6"/>
      <c r="E61" s="6"/>
      <c r="F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xSplit="1" ySplit="5" topLeftCell="H42" activePane="bottomRight" state="frozen"/>
      <selection pane="topRight" activeCell="B1" sqref="B1"/>
      <selection pane="bottomLeft" activeCell="A6" sqref="A6"/>
      <selection pane="bottomRight" activeCell="I57" sqref="I56:I57"/>
    </sheetView>
  </sheetViews>
  <sheetFormatPr defaultRowHeight="15" x14ac:dyDescent="0.25"/>
  <cols>
    <col min="1" max="1" width="49.140625" bestFit="1" customWidth="1"/>
    <col min="2" max="5" width="14.28515625" bestFit="1" customWidth="1"/>
    <col min="6" max="6" width="16" bestFit="1" customWidth="1"/>
    <col min="7" max="7" width="16" customWidth="1"/>
    <col min="8" max="8" width="14.5703125" customWidth="1"/>
    <col min="9" max="9" width="15" style="6" customWidth="1"/>
  </cols>
  <sheetData>
    <row r="1" spans="1:9" x14ac:dyDescent="0.25">
      <c r="A1" s="1" t="s">
        <v>22</v>
      </c>
    </row>
    <row r="2" spans="1:9" x14ac:dyDescent="0.25">
      <c r="A2" s="1" t="s">
        <v>127</v>
      </c>
    </row>
    <row r="3" spans="1:9" x14ac:dyDescent="0.25">
      <c r="A3" t="s">
        <v>87</v>
      </c>
      <c r="B3" s="13"/>
      <c r="C3" s="13"/>
      <c r="D3" s="13"/>
      <c r="E3" s="13"/>
      <c r="F3" s="13"/>
    </row>
    <row r="4" spans="1:9" x14ac:dyDescent="0.25">
      <c r="B4" s="18" t="s">
        <v>84</v>
      </c>
      <c r="C4" s="18" t="s">
        <v>83</v>
      </c>
      <c r="D4" s="18" t="s">
        <v>85</v>
      </c>
      <c r="E4" s="18" t="s">
        <v>84</v>
      </c>
      <c r="F4" s="18" t="s">
        <v>83</v>
      </c>
      <c r="G4" s="31" t="s">
        <v>85</v>
      </c>
      <c r="H4" s="31" t="s">
        <v>84</v>
      </c>
      <c r="I4" s="33" t="s">
        <v>83</v>
      </c>
    </row>
    <row r="5" spans="1:9" ht="15.75" x14ac:dyDescent="0.25">
      <c r="B5" s="19">
        <v>42916</v>
      </c>
      <c r="C5" s="19">
        <v>43008</v>
      </c>
      <c r="D5" s="19">
        <v>43190</v>
      </c>
      <c r="E5" s="19">
        <v>43281</v>
      </c>
      <c r="F5" s="19">
        <v>43373</v>
      </c>
      <c r="G5" s="32">
        <v>43555</v>
      </c>
      <c r="H5" s="32">
        <v>43646</v>
      </c>
      <c r="I5" s="32">
        <v>43738</v>
      </c>
    </row>
    <row r="6" spans="1:9" x14ac:dyDescent="0.25">
      <c r="A6" s="24" t="s">
        <v>117</v>
      </c>
    </row>
    <row r="7" spans="1:9" x14ac:dyDescent="0.25">
      <c r="A7" s="21" t="s">
        <v>118</v>
      </c>
    </row>
    <row r="8" spans="1:9" x14ac:dyDescent="0.25">
      <c r="A8" s="29" t="s">
        <v>50</v>
      </c>
      <c r="B8" s="6">
        <v>209295386</v>
      </c>
      <c r="C8" s="6">
        <v>306768122</v>
      </c>
      <c r="D8" s="6">
        <v>96721331</v>
      </c>
      <c r="E8" s="6">
        <v>188749955</v>
      </c>
      <c r="F8" s="4">
        <v>256473988</v>
      </c>
      <c r="G8" s="4">
        <v>85222057</v>
      </c>
      <c r="H8" s="6">
        <v>197711031</v>
      </c>
      <c r="I8" s="6">
        <v>287087309</v>
      </c>
    </row>
    <row r="9" spans="1:9" x14ac:dyDescent="0.25">
      <c r="A9" s="29" t="s">
        <v>24</v>
      </c>
      <c r="B9" s="6">
        <v>-170738165</v>
      </c>
      <c r="C9" s="6">
        <v>-295467274</v>
      </c>
      <c r="D9" s="6">
        <v>-88720082</v>
      </c>
      <c r="E9" s="6">
        <v>-173214687</v>
      </c>
      <c r="F9" s="6">
        <v>-306489695</v>
      </c>
      <c r="G9" s="4">
        <v>-72416595</v>
      </c>
      <c r="H9" s="6">
        <v>-184659684</v>
      </c>
      <c r="I9" s="6">
        <v>-302176270</v>
      </c>
    </row>
    <row r="10" spans="1:9" x14ac:dyDescent="0.25">
      <c r="A10" s="29" t="s">
        <v>51</v>
      </c>
      <c r="B10" s="6">
        <v>1577953</v>
      </c>
      <c r="C10" s="6">
        <v>2199966</v>
      </c>
      <c r="D10" s="6">
        <v>1577953</v>
      </c>
      <c r="E10" s="6">
        <v>1727953</v>
      </c>
      <c r="F10" s="4">
        <v>2709047</v>
      </c>
      <c r="G10" s="4">
        <v>1427953</v>
      </c>
      <c r="H10" s="6">
        <v>1427953</v>
      </c>
      <c r="I10" s="6">
        <v>4853346</v>
      </c>
    </row>
    <row r="11" spans="1:9" x14ac:dyDescent="0.25">
      <c r="A11" s="29" t="s">
        <v>52</v>
      </c>
      <c r="B11" s="6">
        <v>3483207</v>
      </c>
      <c r="C11" s="6">
        <v>4336723</v>
      </c>
      <c r="D11" s="6">
        <v>1827459</v>
      </c>
      <c r="E11" s="6">
        <v>2477462</v>
      </c>
      <c r="F11" s="4">
        <v>3366777</v>
      </c>
      <c r="G11" s="4">
        <v>2210631</v>
      </c>
      <c r="H11" s="6">
        <v>2811666</v>
      </c>
      <c r="I11" s="6">
        <v>3302000</v>
      </c>
    </row>
    <row r="12" spans="1:9" x14ac:dyDescent="0.25">
      <c r="A12" s="29" t="s">
        <v>126</v>
      </c>
      <c r="B12" s="6">
        <v>5537178</v>
      </c>
      <c r="C12" s="6">
        <v>2427000</v>
      </c>
      <c r="D12" s="6">
        <v>2085870</v>
      </c>
      <c r="E12" s="6">
        <v>11264935</v>
      </c>
      <c r="F12" s="4">
        <v>14554285</v>
      </c>
      <c r="G12" s="4">
        <v>1970761</v>
      </c>
      <c r="H12" s="6">
        <v>3365761</v>
      </c>
      <c r="I12" s="6">
        <v>3501261</v>
      </c>
    </row>
    <row r="13" spans="1:9" x14ac:dyDescent="0.25">
      <c r="A13" s="29" t="s">
        <v>53</v>
      </c>
      <c r="B13" s="6">
        <v>-117835347</v>
      </c>
      <c r="C13" s="6">
        <v>-159148184</v>
      </c>
      <c r="D13" s="6">
        <v>-53547697</v>
      </c>
      <c r="E13" s="6">
        <v>-108038656</v>
      </c>
      <c r="F13" s="6">
        <v>-158011762</v>
      </c>
      <c r="G13" s="4">
        <v>-50436097</v>
      </c>
      <c r="H13" s="6">
        <v>-102536312</v>
      </c>
      <c r="I13" s="6">
        <v>-150156819</v>
      </c>
    </row>
    <row r="14" spans="1:9" x14ac:dyDescent="0.25">
      <c r="A14" s="29" t="s">
        <v>54</v>
      </c>
      <c r="B14" s="6">
        <v>-1740208</v>
      </c>
      <c r="C14" s="6">
        <v>-2903514</v>
      </c>
      <c r="D14" s="6">
        <v>-1136455</v>
      </c>
      <c r="E14" s="6">
        <v>-2354876</v>
      </c>
      <c r="F14" s="6">
        <v>-2845123</v>
      </c>
      <c r="G14" s="4">
        <v>-1022851</v>
      </c>
      <c r="H14" s="6">
        <v>-1969349</v>
      </c>
      <c r="I14" s="6">
        <v>-2743134</v>
      </c>
    </row>
    <row r="15" spans="1:9" x14ac:dyDescent="0.25">
      <c r="A15" s="29" t="s">
        <v>55</v>
      </c>
      <c r="B15" s="6">
        <v>-1026309</v>
      </c>
      <c r="C15" s="6">
        <v>-1555941</v>
      </c>
      <c r="D15" s="6">
        <v>-1100243</v>
      </c>
      <c r="E15" s="6">
        <v>-1690747</v>
      </c>
      <c r="F15" s="6">
        <v>-2508382</v>
      </c>
      <c r="G15" s="4">
        <v>-1646949</v>
      </c>
      <c r="H15" s="6">
        <v>-3255283</v>
      </c>
      <c r="I15" s="6">
        <v>-1823246</v>
      </c>
    </row>
    <row r="16" spans="1:9" x14ac:dyDescent="0.25">
      <c r="A16" s="29" t="s">
        <v>56</v>
      </c>
      <c r="B16" s="6">
        <v>27951367</v>
      </c>
      <c r="C16" s="6">
        <v>43905127</v>
      </c>
      <c r="D16" s="6">
        <v>15345672</v>
      </c>
      <c r="E16" s="6">
        <v>29925941</v>
      </c>
      <c r="F16" s="4">
        <v>38681666</v>
      </c>
      <c r="G16" s="4">
        <v>12072595</v>
      </c>
      <c r="H16" s="6">
        <v>31918519</v>
      </c>
      <c r="I16" s="6">
        <v>36919094</v>
      </c>
    </row>
    <row r="17" spans="1:9" x14ac:dyDescent="0.25">
      <c r="A17" s="29" t="s">
        <v>57</v>
      </c>
      <c r="B17" s="6">
        <v>-85610919</v>
      </c>
      <c r="C17" s="6">
        <v>-184513754</v>
      </c>
      <c r="D17" s="6">
        <v>-55481657</v>
      </c>
      <c r="E17" s="6">
        <v>-98181788</v>
      </c>
      <c r="F17" s="6">
        <v>-196988187</v>
      </c>
      <c r="G17" s="4">
        <v>-60804193</v>
      </c>
      <c r="H17" s="6">
        <v>-116102239</v>
      </c>
      <c r="I17" s="6">
        <v>-192637068</v>
      </c>
    </row>
    <row r="18" spans="1:9" x14ac:dyDescent="0.25">
      <c r="A18" s="11"/>
      <c r="B18" s="7">
        <f>SUM(B8:B17)</f>
        <v>-129105857</v>
      </c>
      <c r="C18" s="7">
        <f t="shared" ref="C18:E18" si="0">SUM(C8:C17)</f>
        <v>-283951729</v>
      </c>
      <c r="D18" s="7">
        <f t="shared" si="0"/>
        <v>-82427849</v>
      </c>
      <c r="E18" s="7">
        <f t="shared" si="0"/>
        <v>-149334508</v>
      </c>
      <c r="F18" s="7">
        <f>SUM(F8:F17)</f>
        <v>-351057386</v>
      </c>
      <c r="G18" s="7">
        <f t="shared" ref="G18:I18" si="1">SUM(G8:G17)</f>
        <v>-83422688</v>
      </c>
      <c r="H18" s="7">
        <f t="shared" si="1"/>
        <v>-171287937</v>
      </c>
      <c r="I18" s="7">
        <f t="shared" si="1"/>
        <v>-313873527</v>
      </c>
    </row>
    <row r="19" spans="1:9" x14ac:dyDescent="0.25">
      <c r="B19" s="6"/>
      <c r="C19" s="6"/>
      <c r="D19" s="6"/>
      <c r="E19" s="6"/>
    </row>
    <row r="20" spans="1:9" x14ac:dyDescent="0.25">
      <c r="A20" s="22" t="s">
        <v>58</v>
      </c>
      <c r="B20" s="6"/>
      <c r="C20" s="6"/>
      <c r="D20" s="6"/>
      <c r="E20" s="6"/>
    </row>
    <row r="21" spans="1:9" x14ac:dyDescent="0.25">
      <c r="A21" t="s">
        <v>59</v>
      </c>
      <c r="B21" s="6">
        <v>0</v>
      </c>
      <c r="C21" s="6">
        <v>0</v>
      </c>
      <c r="D21" s="6"/>
      <c r="E21" s="6">
        <v>0</v>
      </c>
      <c r="F21" s="6">
        <v>0</v>
      </c>
    </row>
    <row r="22" spans="1:9" ht="30" x14ac:dyDescent="0.25">
      <c r="A22" s="3" t="s">
        <v>60</v>
      </c>
      <c r="B22" s="6">
        <v>0</v>
      </c>
      <c r="C22" s="6">
        <v>0</v>
      </c>
      <c r="D22" s="6"/>
      <c r="E22" s="6">
        <v>0</v>
      </c>
      <c r="F22" s="6">
        <v>0</v>
      </c>
    </row>
    <row r="23" spans="1:9" x14ac:dyDescent="0.25">
      <c r="A23" t="s">
        <v>61</v>
      </c>
      <c r="B23" s="6">
        <v>0</v>
      </c>
      <c r="C23" s="6">
        <v>0</v>
      </c>
      <c r="D23" s="6"/>
      <c r="E23" s="6">
        <v>0</v>
      </c>
      <c r="F23" s="6">
        <v>0</v>
      </c>
    </row>
    <row r="24" spans="1:9" x14ac:dyDescent="0.25">
      <c r="A24" t="s">
        <v>62</v>
      </c>
      <c r="B24" s="6">
        <v>-175863012</v>
      </c>
      <c r="C24" s="6">
        <v>57454683</v>
      </c>
      <c r="D24" s="6">
        <v>65124449</v>
      </c>
      <c r="E24" s="6">
        <v>75371476</v>
      </c>
      <c r="F24" s="4">
        <v>171938911</v>
      </c>
      <c r="G24" s="4">
        <v>74274312</v>
      </c>
      <c r="H24" s="6">
        <v>72310519</v>
      </c>
      <c r="I24" s="6">
        <v>106797699</v>
      </c>
    </row>
    <row r="25" spans="1:9" x14ac:dyDescent="0.25">
      <c r="A25" t="s">
        <v>78</v>
      </c>
      <c r="B25" s="6"/>
      <c r="C25" s="6"/>
      <c r="D25" s="6"/>
      <c r="E25" s="6"/>
      <c r="F25" s="4">
        <v>-22800000</v>
      </c>
    </row>
    <row r="26" spans="1:9" x14ac:dyDescent="0.25">
      <c r="A26" t="s">
        <v>9</v>
      </c>
      <c r="B26" s="6">
        <v>-15600000</v>
      </c>
      <c r="C26" s="6">
        <v>-15600000</v>
      </c>
      <c r="D26" s="6"/>
      <c r="E26" s="6">
        <v>50000000</v>
      </c>
      <c r="F26" s="6"/>
      <c r="I26" s="6">
        <v>-2000000</v>
      </c>
    </row>
    <row r="27" spans="1:9" x14ac:dyDescent="0.25">
      <c r="A27" t="s">
        <v>7</v>
      </c>
      <c r="B27" s="6">
        <v>16754359</v>
      </c>
      <c r="C27" s="6">
        <v>-9063815</v>
      </c>
      <c r="D27" s="6">
        <v>2175320</v>
      </c>
      <c r="E27" s="6">
        <v>128886</v>
      </c>
      <c r="F27" s="4">
        <v>-22025397</v>
      </c>
      <c r="G27" s="4">
        <v>2676175</v>
      </c>
      <c r="H27" s="6">
        <v>9155089</v>
      </c>
      <c r="I27" s="6">
        <v>11837970</v>
      </c>
    </row>
    <row r="28" spans="1:9" x14ac:dyDescent="0.25">
      <c r="A28" t="s">
        <v>63</v>
      </c>
      <c r="B28" s="6"/>
      <c r="C28" s="6"/>
      <c r="D28" s="6"/>
      <c r="E28" s="6"/>
      <c r="F28" s="6"/>
      <c r="H28" s="6">
        <v>-2000000</v>
      </c>
    </row>
    <row r="29" spans="1:9" x14ac:dyDescent="0.25">
      <c r="A29" t="s">
        <v>64</v>
      </c>
      <c r="B29" s="6">
        <v>160782559</v>
      </c>
      <c r="C29" s="6">
        <v>223335510</v>
      </c>
      <c r="D29" s="6">
        <v>-174244977</v>
      </c>
      <c r="E29" s="6">
        <v>-160850259</v>
      </c>
      <c r="F29" s="4">
        <v>60006751</v>
      </c>
      <c r="G29" s="4">
        <v>196347258</v>
      </c>
      <c r="H29" s="6">
        <v>450110754</v>
      </c>
      <c r="I29" s="6">
        <v>348914223</v>
      </c>
    </row>
    <row r="30" spans="1:9" x14ac:dyDescent="0.25">
      <c r="A30" t="s">
        <v>65</v>
      </c>
      <c r="B30" s="6"/>
      <c r="C30" s="6"/>
      <c r="D30" s="6"/>
      <c r="E30" s="6"/>
      <c r="F30" s="6"/>
    </row>
    <row r="31" spans="1:9" x14ac:dyDescent="0.25">
      <c r="A31" t="s">
        <v>66</v>
      </c>
      <c r="B31" s="6"/>
      <c r="C31" s="6"/>
      <c r="D31" s="6"/>
      <c r="E31" s="6"/>
      <c r="F31" s="6"/>
    </row>
    <row r="32" spans="1:9" x14ac:dyDescent="0.25">
      <c r="A32" t="s">
        <v>16</v>
      </c>
      <c r="B32" s="6">
        <v>-75853501</v>
      </c>
      <c r="C32" s="6">
        <v>-25642680</v>
      </c>
      <c r="D32" s="6">
        <v>-8996221</v>
      </c>
      <c r="E32" s="6">
        <v>-58975478</v>
      </c>
      <c r="F32" s="6">
        <v>-11516190</v>
      </c>
      <c r="G32" s="4">
        <v>-60964294</v>
      </c>
      <c r="H32" s="6">
        <v>-62089760</v>
      </c>
      <c r="I32" s="6">
        <v>-149586576</v>
      </c>
    </row>
    <row r="33" spans="1:9" x14ac:dyDescent="0.25">
      <c r="B33" s="7">
        <f t="shared" ref="B33:E33" si="2">SUM(B21:B32)</f>
        <v>-89779595</v>
      </c>
      <c r="C33" s="7">
        <f t="shared" si="2"/>
        <v>230483698</v>
      </c>
      <c r="D33" s="7">
        <f t="shared" si="2"/>
        <v>-115941429</v>
      </c>
      <c r="E33" s="7">
        <f t="shared" si="2"/>
        <v>-94325375</v>
      </c>
      <c r="F33" s="7">
        <f>SUM(F21:F32)</f>
        <v>175604075</v>
      </c>
      <c r="G33" s="7">
        <f t="shared" ref="G33" si="3">SUM(G21:G32)</f>
        <v>212333451</v>
      </c>
      <c r="H33" s="7">
        <f>SUM(H21:H32)</f>
        <v>467486602</v>
      </c>
      <c r="I33" s="7">
        <f>SUM(I21:I32)</f>
        <v>315963316</v>
      </c>
    </row>
    <row r="34" spans="1:9" x14ac:dyDescent="0.25">
      <c r="A34" s="1"/>
      <c r="B34" s="10">
        <f t="shared" ref="B34:E34" si="4">B18+B33</f>
        <v>-218885452</v>
      </c>
      <c r="C34" s="10">
        <f t="shared" si="4"/>
        <v>-53468031</v>
      </c>
      <c r="D34" s="10">
        <f t="shared" si="4"/>
        <v>-198369278</v>
      </c>
      <c r="E34" s="10">
        <f t="shared" si="4"/>
        <v>-243659883</v>
      </c>
      <c r="F34" s="10">
        <f>F18+F33</f>
        <v>-175453311</v>
      </c>
      <c r="G34" s="10">
        <f t="shared" ref="G34:I34" si="5">G18+G33</f>
        <v>128910763</v>
      </c>
      <c r="H34" s="10">
        <f t="shared" si="5"/>
        <v>296198665</v>
      </c>
      <c r="I34" s="7">
        <f t="shared" si="5"/>
        <v>2089789</v>
      </c>
    </row>
    <row r="35" spans="1:9" x14ac:dyDescent="0.25">
      <c r="B35" s="6"/>
      <c r="C35" s="6"/>
      <c r="D35" s="6"/>
      <c r="E35" s="6"/>
    </row>
    <row r="36" spans="1:9" x14ac:dyDescent="0.25">
      <c r="A36" s="24" t="s">
        <v>119</v>
      </c>
      <c r="B36" s="6"/>
      <c r="C36" s="6"/>
      <c r="D36" s="6"/>
      <c r="E36" s="6"/>
    </row>
    <row r="37" spans="1:9" x14ac:dyDescent="0.25">
      <c r="A37" t="s">
        <v>67</v>
      </c>
      <c r="B37" s="6">
        <v>0</v>
      </c>
      <c r="C37" s="6">
        <v>0</v>
      </c>
      <c r="D37" s="6"/>
      <c r="E37" s="6">
        <v>0</v>
      </c>
      <c r="F37" s="6">
        <v>0</v>
      </c>
    </row>
    <row r="38" spans="1:9" x14ac:dyDescent="0.25">
      <c r="A38" t="s">
        <v>68</v>
      </c>
      <c r="B38" s="6">
        <v>0</v>
      </c>
      <c r="C38" s="6">
        <v>0</v>
      </c>
      <c r="D38" s="6"/>
      <c r="E38" s="6">
        <v>0</v>
      </c>
      <c r="F38" s="6">
        <v>0</v>
      </c>
    </row>
    <row r="39" spans="1:9" x14ac:dyDescent="0.25">
      <c r="A39" t="s">
        <v>69</v>
      </c>
      <c r="B39" s="6">
        <v>0</v>
      </c>
      <c r="C39" s="6">
        <v>0</v>
      </c>
      <c r="D39" s="6"/>
      <c r="E39" s="6">
        <v>0</v>
      </c>
      <c r="F39" s="6">
        <v>0</v>
      </c>
    </row>
    <row r="40" spans="1:9" x14ac:dyDescent="0.25">
      <c r="A40" t="s">
        <v>70</v>
      </c>
      <c r="B40" s="6">
        <v>-647186</v>
      </c>
      <c r="C40" s="6">
        <v>-1476727</v>
      </c>
      <c r="D40" s="6">
        <v>-924331</v>
      </c>
      <c r="E40" s="6">
        <v>-2114099</v>
      </c>
      <c r="F40" s="6">
        <v>-1642472</v>
      </c>
      <c r="H40" s="6">
        <v>-453393</v>
      </c>
      <c r="I40" s="6">
        <v>-4584280</v>
      </c>
    </row>
    <row r="41" spans="1:9" x14ac:dyDescent="0.25">
      <c r="A41" t="s">
        <v>71</v>
      </c>
      <c r="B41" s="6"/>
      <c r="C41" s="6"/>
      <c r="D41" s="6"/>
      <c r="E41" s="6"/>
      <c r="F41" s="6"/>
    </row>
    <row r="42" spans="1:9" x14ac:dyDescent="0.25">
      <c r="A42" t="s">
        <v>72</v>
      </c>
      <c r="B42" s="6"/>
      <c r="C42" s="6"/>
      <c r="D42" s="6"/>
      <c r="E42" s="6"/>
      <c r="F42" s="6"/>
      <c r="G42" s="4">
        <v>452198</v>
      </c>
    </row>
    <row r="43" spans="1:9" x14ac:dyDescent="0.25">
      <c r="A43" s="1"/>
      <c r="B43" s="9">
        <f t="shared" ref="B43:E43" si="6">SUM(B37:B42)</f>
        <v>-647186</v>
      </c>
      <c r="C43" s="9">
        <f t="shared" si="6"/>
        <v>-1476727</v>
      </c>
      <c r="D43" s="9">
        <f t="shared" si="6"/>
        <v>-924331</v>
      </c>
      <c r="E43" s="9">
        <f t="shared" si="6"/>
        <v>-2114099</v>
      </c>
      <c r="F43" s="10">
        <f>SUM(F37:F42)</f>
        <v>-1642472</v>
      </c>
      <c r="G43" s="10">
        <f t="shared" ref="G43:I43" si="7">SUM(G37:G42)</f>
        <v>452198</v>
      </c>
      <c r="H43" s="10">
        <f t="shared" si="7"/>
        <v>-453393</v>
      </c>
      <c r="I43" s="7">
        <f t="shared" si="7"/>
        <v>-4584280</v>
      </c>
    </row>
    <row r="44" spans="1:9" x14ac:dyDescent="0.25">
      <c r="B44" s="6"/>
      <c r="C44" s="6"/>
      <c r="D44" s="6"/>
      <c r="E44" s="6"/>
    </row>
    <row r="45" spans="1:9" x14ac:dyDescent="0.25">
      <c r="A45" s="24" t="s">
        <v>120</v>
      </c>
      <c r="B45" s="6"/>
      <c r="C45" s="6"/>
      <c r="D45" s="6"/>
      <c r="E45" s="6"/>
    </row>
    <row r="46" spans="1:9" x14ac:dyDescent="0.25">
      <c r="A46" t="s">
        <v>73</v>
      </c>
      <c r="B46" s="6">
        <v>0</v>
      </c>
      <c r="C46" s="6">
        <v>0</v>
      </c>
      <c r="D46" s="6"/>
      <c r="E46" s="6">
        <v>0</v>
      </c>
      <c r="F46" s="6">
        <v>0</v>
      </c>
    </row>
    <row r="47" spans="1:9" x14ac:dyDescent="0.25">
      <c r="A47" t="s">
        <v>74</v>
      </c>
      <c r="B47" s="6">
        <v>0</v>
      </c>
      <c r="C47" s="6">
        <v>0</v>
      </c>
      <c r="D47" s="6"/>
      <c r="E47" s="6">
        <v>0</v>
      </c>
      <c r="F47" s="6">
        <v>0</v>
      </c>
    </row>
    <row r="48" spans="1:9" x14ac:dyDescent="0.25">
      <c r="A48" s="1"/>
      <c r="B48" s="9">
        <f t="shared" ref="B48" si="8">SUM(B46:B47)</f>
        <v>0</v>
      </c>
      <c r="C48" s="9">
        <f t="shared" ref="C48" si="9">SUM(C46:C47)</f>
        <v>0</v>
      </c>
      <c r="D48" s="9">
        <f t="shared" ref="D48:E48" si="10">SUM(D46:D47)</f>
        <v>0</v>
      </c>
      <c r="E48" s="9">
        <f t="shared" si="10"/>
        <v>0</v>
      </c>
      <c r="F48" s="9">
        <f>SUM(F46:F47)</f>
        <v>0</v>
      </c>
    </row>
    <row r="49" spans="1:9" x14ac:dyDescent="0.25">
      <c r="A49" s="24" t="s">
        <v>121</v>
      </c>
      <c r="B49" s="10">
        <f t="shared" ref="B49:E49" si="11">B34+B43+B48</f>
        <v>-219532638</v>
      </c>
      <c r="C49" s="10">
        <f t="shared" si="11"/>
        <v>-54944758</v>
      </c>
      <c r="D49" s="10">
        <f t="shared" si="11"/>
        <v>-199293609</v>
      </c>
      <c r="E49" s="10">
        <f t="shared" si="11"/>
        <v>-245773982</v>
      </c>
      <c r="F49" s="10">
        <f>F34+F43+F48</f>
        <v>-177095783</v>
      </c>
      <c r="G49" s="10">
        <f t="shared" ref="G49:I49" si="12">G34+G43+G48</f>
        <v>129362961</v>
      </c>
      <c r="H49" s="10">
        <f t="shared" si="12"/>
        <v>295745272</v>
      </c>
      <c r="I49" s="7">
        <f t="shared" si="12"/>
        <v>-2494491</v>
      </c>
    </row>
    <row r="50" spans="1:9" x14ac:dyDescent="0.25">
      <c r="A50" s="1" t="s">
        <v>75</v>
      </c>
      <c r="B50" s="6">
        <v>0</v>
      </c>
      <c r="C50" s="6">
        <v>0</v>
      </c>
      <c r="D50" s="6"/>
      <c r="E50" s="6">
        <v>0</v>
      </c>
      <c r="F50" s="5">
        <v>0</v>
      </c>
      <c r="I50" s="6">
        <v>633888</v>
      </c>
    </row>
    <row r="51" spans="1:9" x14ac:dyDescent="0.25">
      <c r="A51" s="28" t="s">
        <v>122</v>
      </c>
      <c r="B51" s="6">
        <v>1270095617</v>
      </c>
      <c r="C51" s="6">
        <v>1270095617</v>
      </c>
      <c r="D51" s="6">
        <v>1471655437</v>
      </c>
      <c r="E51" s="6">
        <v>1471655437</v>
      </c>
      <c r="F51" s="4">
        <v>1471655437</v>
      </c>
      <c r="G51" s="4">
        <v>1303846707</v>
      </c>
      <c r="H51" s="6">
        <v>1303846707</v>
      </c>
      <c r="I51" s="6">
        <v>1303846707</v>
      </c>
    </row>
    <row r="52" spans="1:9" x14ac:dyDescent="0.25">
      <c r="A52" s="24" t="s">
        <v>123</v>
      </c>
      <c r="B52" s="10">
        <f t="shared" ref="B52:E52" si="13">SUM(B49:B51)</f>
        <v>1050562979</v>
      </c>
      <c r="C52" s="10">
        <f t="shared" si="13"/>
        <v>1215150859</v>
      </c>
      <c r="D52" s="10">
        <f t="shared" si="13"/>
        <v>1272361828</v>
      </c>
      <c r="E52" s="10">
        <f t="shared" si="13"/>
        <v>1225881455</v>
      </c>
      <c r="F52" s="10">
        <f>SUM(F49:F51)</f>
        <v>1294559654</v>
      </c>
      <c r="G52" s="10">
        <f t="shared" ref="G52" si="14">SUM(G49:G51)</f>
        <v>1433209668</v>
      </c>
      <c r="H52" s="10">
        <f>SUM(H49:H51)-2</f>
        <v>1599591977</v>
      </c>
      <c r="I52" s="7">
        <f>SUM(I49:I51)-2</f>
        <v>1301986102</v>
      </c>
    </row>
    <row r="53" spans="1:9" x14ac:dyDescent="0.25">
      <c r="B53" s="6"/>
      <c r="C53" s="6"/>
      <c r="D53" s="6"/>
      <c r="E53" s="6"/>
    </row>
    <row r="54" spans="1:9" x14ac:dyDescent="0.25">
      <c r="A54" s="28" t="s">
        <v>124</v>
      </c>
      <c r="B54" s="27">
        <f>B34/B55</f>
        <v>-0.32929847241389115</v>
      </c>
      <c r="C54" s="27">
        <f t="shared" ref="C54:H54" si="15">C34/C55</f>
        <v>-8.043906422469127E-2</v>
      </c>
      <c r="D54" s="27">
        <f t="shared" si="15"/>
        <v>-0.29843326553857269</v>
      </c>
      <c r="E54" s="27">
        <f t="shared" si="15"/>
        <v>-0.36656994116012537</v>
      </c>
      <c r="F54" s="27">
        <f t="shared" si="15"/>
        <v>-0.26395773115272808</v>
      </c>
      <c r="G54" s="27">
        <f t="shared" si="15"/>
        <v>0.19393759130967353</v>
      </c>
      <c r="H54" s="27">
        <f t="shared" si="15"/>
        <v>0.44561101262926278</v>
      </c>
      <c r="I54" s="34">
        <f>I34/I55</f>
        <v>3.1439472979106586E-3</v>
      </c>
    </row>
    <row r="55" spans="1:9" x14ac:dyDescent="0.25">
      <c r="A55" s="24" t="s">
        <v>125</v>
      </c>
      <c r="B55" s="7">
        <f>'1'!B40/10</f>
        <v>664702300</v>
      </c>
      <c r="C55" s="7">
        <f>'1'!C40/10</f>
        <v>664702300</v>
      </c>
      <c r="D55" s="7">
        <f>'1'!D40/10</f>
        <v>664702300</v>
      </c>
      <c r="E55" s="7">
        <f>'1'!E40/10</f>
        <v>664702300</v>
      </c>
      <c r="F55" s="7">
        <f>'1'!F40/10</f>
        <v>664702300</v>
      </c>
      <c r="G55" s="7">
        <f>'1'!G40/10</f>
        <v>664702300</v>
      </c>
      <c r="H55" s="7">
        <f>'1'!H40/10</f>
        <v>664702300</v>
      </c>
      <c r="I55" s="7">
        <f>'1'!I40/10</f>
        <v>664702300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6" sqref="B6"/>
    </sheetView>
  </sheetViews>
  <sheetFormatPr defaultRowHeight="15" x14ac:dyDescent="0.25"/>
  <cols>
    <col min="1" max="1" width="34.5703125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0.28515625" bestFit="1" customWidth="1"/>
    <col min="6" max="6" width="10.5703125" bestFit="1" customWidth="1"/>
  </cols>
  <sheetData>
    <row r="1" spans="1:6" x14ac:dyDescent="0.25">
      <c r="A1" s="1" t="s">
        <v>22</v>
      </c>
    </row>
    <row r="2" spans="1:6" x14ac:dyDescent="0.25">
      <c r="A2" s="1" t="s">
        <v>79</v>
      </c>
    </row>
    <row r="3" spans="1:6" x14ac:dyDescent="0.25">
      <c r="A3" t="s">
        <v>87</v>
      </c>
    </row>
    <row r="4" spans="1:6" x14ac:dyDescent="0.25">
      <c r="B4" s="18" t="s">
        <v>84</v>
      </c>
      <c r="C4" s="18" t="s">
        <v>83</v>
      </c>
      <c r="D4" s="18" t="s">
        <v>85</v>
      </c>
      <c r="E4" s="18" t="s">
        <v>84</v>
      </c>
      <c r="F4" s="18" t="s">
        <v>83</v>
      </c>
    </row>
    <row r="5" spans="1:6" ht="15.75" x14ac:dyDescent="0.25">
      <c r="A5" s="15"/>
      <c r="B5" s="19">
        <v>42916</v>
      </c>
      <c r="C5" s="19">
        <v>43008</v>
      </c>
      <c r="D5" s="19">
        <v>43190</v>
      </c>
      <c r="E5" s="19">
        <v>43281</v>
      </c>
      <c r="F5" s="19">
        <v>43373</v>
      </c>
    </row>
    <row r="6" spans="1:6" x14ac:dyDescent="0.25">
      <c r="A6" t="s">
        <v>88</v>
      </c>
      <c r="B6" s="14">
        <f>'2'!B7/'2'!B8</f>
        <v>5.1958148750018043E-2</v>
      </c>
      <c r="C6" s="14">
        <f>'2'!C7/'2'!C8</f>
        <v>2.6442011010309519E-2</v>
      </c>
      <c r="D6" s="14">
        <f>'2'!D7/'2'!D8</f>
        <v>-6.3983632908436561E-2</v>
      </c>
      <c r="E6" s="14">
        <f>'2'!E7/'2'!E8</f>
        <v>-0.16526164208819832</v>
      </c>
      <c r="F6" s="14">
        <f>'2'!F7/'2'!F8</f>
        <v>-0.27128987793921794</v>
      </c>
    </row>
    <row r="7" spans="1:6" x14ac:dyDescent="0.25">
      <c r="A7" t="s">
        <v>80</v>
      </c>
      <c r="B7" s="14">
        <f>'2'!B31/'2'!B15</f>
        <v>-3.8326971388395012</v>
      </c>
      <c r="C7" s="14">
        <f>'2'!C31/'2'!C15</f>
        <v>-4.5943407716109981</v>
      </c>
      <c r="D7" s="14">
        <f>'2'!D31/'2'!D15</f>
        <v>-7.1826025691401902</v>
      </c>
      <c r="E7" s="14">
        <f>'2'!E31/'2'!E15</f>
        <v>-15.627542774498474</v>
      </c>
      <c r="F7" s="14">
        <f>'2'!F31/'2'!F15</f>
        <v>27.727636442971281</v>
      </c>
    </row>
    <row r="8" spans="1:6" x14ac:dyDescent="0.25">
      <c r="A8" t="s">
        <v>81</v>
      </c>
      <c r="B8" s="14">
        <f>'2'!B45/'2'!B15</f>
        <v>-3.6924432282327473</v>
      </c>
      <c r="C8" s="14">
        <f>'2'!C45/'2'!C15</f>
        <v>-4.6085064495056729</v>
      </c>
      <c r="D8" s="14">
        <f>'2'!D45/'2'!D15</f>
        <v>-6.0236512353994662</v>
      </c>
      <c r="E8" s="14">
        <f>'2'!E45/'2'!E15</f>
        <v>-14.539852199990321</v>
      </c>
      <c r="F8" s="14">
        <f>'2'!F45/'2'!F15</f>
        <v>26.652487168354462</v>
      </c>
    </row>
    <row r="9" spans="1:6" x14ac:dyDescent="0.25">
      <c r="A9" t="s">
        <v>89</v>
      </c>
      <c r="B9" s="14">
        <f>'2'!B45/'1'!B24</f>
        <v>-1.5424966724905632E-2</v>
      </c>
      <c r="C9" s="14">
        <f>'2'!C45/'1'!C24</f>
        <v>-2.3884080200916823E-2</v>
      </c>
      <c r="D9" s="14">
        <f>'2'!D45/'1'!D24</f>
        <v>-7.5362020465397778E-3</v>
      </c>
      <c r="E9" s="14">
        <f>'2'!E45/'1'!E24</f>
        <v>-1.7958816242470664E-2</v>
      </c>
      <c r="F9" s="14">
        <f>'2'!F45/'1'!F24</f>
        <v>-3.1163118317710705E-2</v>
      </c>
    </row>
    <row r="10" spans="1:6" x14ac:dyDescent="0.25">
      <c r="A10" t="s">
        <v>90</v>
      </c>
      <c r="B10" s="14">
        <f>'2'!B45/'1'!B45</f>
        <v>1.7843774311826068E-2</v>
      </c>
      <c r="C10" s="14">
        <f>'2'!C45/'1'!C45</f>
        <v>2.7248033938000175E-2</v>
      </c>
      <c r="D10" s="14">
        <f>'2'!D45/'1'!D45</f>
        <v>8.2377986237451226E-3</v>
      </c>
      <c r="E10" s="14">
        <f>'2'!E45/'1'!E45</f>
        <v>1.9285545039383043E-2</v>
      </c>
      <c r="F10" s="14">
        <f>'2'!F45/'1'!F45</f>
        <v>3.2974016018600283E-2</v>
      </c>
    </row>
    <row r="11" spans="1:6" x14ac:dyDescent="0.25">
      <c r="A11" t="s">
        <v>82</v>
      </c>
      <c r="B11" s="17">
        <v>-0.89970000000000006</v>
      </c>
      <c r="C11" s="17">
        <v>-0.97270000000000001</v>
      </c>
      <c r="D11" s="17">
        <v>-0.98760000000000003</v>
      </c>
      <c r="E11" s="17">
        <v>-1.0849</v>
      </c>
      <c r="F11" s="17">
        <v>-1.1567000000000001</v>
      </c>
    </row>
    <row r="12" spans="1:6" x14ac:dyDescent="0.25">
      <c r="A12" t="s">
        <v>91</v>
      </c>
      <c r="B12" s="17">
        <v>0.73309999999999997</v>
      </c>
      <c r="C12" s="17">
        <v>0.7752</v>
      </c>
      <c r="D12" s="17">
        <v>0.76139999999999997</v>
      </c>
      <c r="E12" s="17">
        <v>0.71889999999999998</v>
      </c>
      <c r="F12" s="17">
        <v>0.8004</v>
      </c>
    </row>
    <row r="13" spans="1:6" x14ac:dyDescent="0.25">
      <c r="A13" t="s">
        <v>92</v>
      </c>
      <c r="B13" s="16">
        <v>0.82</v>
      </c>
      <c r="C13" s="16">
        <v>0.77</v>
      </c>
      <c r="D13" s="16">
        <v>0.83</v>
      </c>
      <c r="E13" s="16">
        <v>0.86</v>
      </c>
      <c r="F13" s="1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2018-11-05T05:26:44Z</dcterms:created>
  <dcterms:modified xsi:type="dcterms:W3CDTF">2020-04-12T14:31:51Z</dcterms:modified>
</cp:coreProperties>
</file>