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tabRatio="601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3" l="1"/>
  <c r="I18" i="3"/>
  <c r="I28" i="3" s="1"/>
  <c r="I49" i="3" s="1"/>
  <c r="I43" i="2"/>
  <c r="I42" i="2"/>
  <c r="I41" i="2"/>
  <c r="I40" i="2"/>
  <c r="I36" i="2"/>
  <c r="I35" i="2"/>
  <c r="H31" i="2"/>
  <c r="I31" i="2"/>
  <c r="I25" i="2"/>
  <c r="I7" i="2"/>
  <c r="I13" i="2" s="1"/>
  <c r="I51" i="1"/>
  <c r="I52" i="1"/>
  <c r="I48" i="1"/>
  <c r="I38" i="1"/>
  <c r="I41" i="1" s="1"/>
  <c r="I24" i="1"/>
  <c r="I20" i="1"/>
  <c r="I15" i="1"/>
  <c r="I11" i="1"/>
  <c r="I26" i="2" l="1"/>
  <c r="I50" i="1"/>
  <c r="I28" i="1"/>
  <c r="H36" i="3"/>
  <c r="H28" i="3"/>
  <c r="H50" i="1"/>
  <c r="H48" i="1"/>
  <c r="H41" i="1"/>
  <c r="H38" i="1"/>
  <c r="G49" i="3"/>
  <c r="G50" i="3"/>
  <c r="H50" i="3"/>
  <c r="I50" i="3"/>
  <c r="I45" i="3"/>
  <c r="I48" i="3" s="1"/>
  <c r="G43" i="3"/>
  <c r="G36" i="3"/>
  <c r="G45" i="3" s="1"/>
  <c r="G48" i="3" s="1"/>
  <c r="G18" i="3"/>
  <c r="G28" i="3" s="1"/>
  <c r="H18" i="3"/>
  <c r="H45" i="3" l="1"/>
  <c r="H48" i="3" s="1"/>
  <c r="H49" i="3"/>
  <c r="G43" i="2"/>
  <c r="H43" i="2"/>
  <c r="G40" i="2"/>
  <c r="H40" i="2"/>
  <c r="G31" i="2"/>
  <c r="G35" i="2" s="1"/>
  <c r="H35" i="2"/>
  <c r="G25" i="2"/>
  <c r="H25" i="2"/>
  <c r="G7" i="2"/>
  <c r="G13" i="2" s="1"/>
  <c r="H7" i="2"/>
  <c r="H13" i="2" s="1"/>
  <c r="G52" i="1"/>
  <c r="H52" i="1"/>
  <c r="G51" i="1"/>
  <c r="H51" i="1"/>
  <c r="G50" i="1"/>
  <c r="G48" i="1"/>
  <c r="G41" i="1"/>
  <c r="G38" i="1"/>
  <c r="G28" i="1"/>
  <c r="G24" i="1"/>
  <c r="H24" i="1"/>
  <c r="G20" i="1"/>
  <c r="H20" i="1"/>
  <c r="H26" i="2" l="1"/>
  <c r="H36" i="2" s="1"/>
  <c r="H41" i="2" s="1"/>
  <c r="H42" i="2" s="1"/>
  <c r="G26" i="2"/>
  <c r="G36" i="2" s="1"/>
  <c r="G41" i="2" s="1"/>
  <c r="G42" i="2" s="1"/>
  <c r="H15" i="1"/>
  <c r="G15" i="1"/>
  <c r="G11" i="1"/>
  <c r="H11" i="1"/>
  <c r="H28" i="1" l="1"/>
  <c r="F50" i="3"/>
  <c r="C50" i="3"/>
  <c r="D50" i="3"/>
  <c r="E50" i="3"/>
  <c r="B50" i="3"/>
  <c r="C43" i="2"/>
  <c r="D43" i="2"/>
  <c r="E43" i="2"/>
  <c r="F43" i="2"/>
  <c r="B43" i="2"/>
  <c r="C52" i="1"/>
  <c r="D52" i="1"/>
  <c r="E52" i="1"/>
  <c r="F52" i="1"/>
  <c r="B52" i="1"/>
  <c r="C21" i="3" l="1"/>
  <c r="F25" i="2"/>
  <c r="F38" i="1" l="1"/>
  <c r="B7" i="2" l="1"/>
  <c r="B6" i="4" s="1"/>
  <c r="C7" i="2"/>
  <c r="C6" i="4" s="1"/>
  <c r="D7" i="2"/>
  <c r="E7" i="2"/>
  <c r="E6" i="4" s="1"/>
  <c r="F7" i="2"/>
  <c r="F6" i="4" s="1"/>
  <c r="D6" i="4" l="1"/>
  <c r="D13" i="2"/>
  <c r="B20" i="1" l="1"/>
  <c r="C20" i="1"/>
  <c r="D20" i="1"/>
  <c r="E20" i="1"/>
  <c r="F20" i="1"/>
  <c r="B43" i="3" l="1"/>
  <c r="C43" i="3"/>
  <c r="D43" i="3"/>
  <c r="E43" i="3"/>
  <c r="F43" i="3"/>
  <c r="B36" i="3"/>
  <c r="C36" i="3"/>
  <c r="D36" i="3"/>
  <c r="E36" i="3"/>
  <c r="F36" i="3"/>
  <c r="B18" i="3"/>
  <c r="C18" i="3"/>
  <c r="C28" i="3" s="1"/>
  <c r="C49" i="3" s="1"/>
  <c r="D18" i="3"/>
  <c r="D28" i="3" s="1"/>
  <c r="D49" i="3" s="1"/>
  <c r="E18" i="3"/>
  <c r="E28" i="3" s="1"/>
  <c r="E49" i="3" s="1"/>
  <c r="F18" i="3"/>
  <c r="F28" i="3" s="1"/>
  <c r="F49" i="3" s="1"/>
  <c r="B31" i="2"/>
  <c r="B35" i="2" s="1"/>
  <c r="C31" i="2"/>
  <c r="C35" i="2" s="1"/>
  <c r="D31" i="2"/>
  <c r="D35" i="2" s="1"/>
  <c r="E31" i="2"/>
  <c r="E35" i="2" s="1"/>
  <c r="F31" i="2"/>
  <c r="F35" i="2" s="1"/>
  <c r="B40" i="2"/>
  <c r="C40" i="2"/>
  <c r="D40" i="2"/>
  <c r="E40" i="2"/>
  <c r="F40" i="2"/>
  <c r="B25" i="2"/>
  <c r="C25" i="2"/>
  <c r="D25" i="2"/>
  <c r="E25" i="2"/>
  <c r="B13" i="2"/>
  <c r="C13" i="2"/>
  <c r="E13" i="2"/>
  <c r="F13" i="2"/>
  <c r="E48" i="1"/>
  <c r="D48" i="1"/>
  <c r="C48" i="1"/>
  <c r="B48" i="1"/>
  <c r="E38" i="1"/>
  <c r="D38" i="1"/>
  <c r="D41" i="1" s="1"/>
  <c r="C38" i="1"/>
  <c r="C41" i="1" s="1"/>
  <c r="B38" i="1"/>
  <c r="B41" i="1" s="1"/>
  <c r="E24" i="1"/>
  <c r="D24" i="1"/>
  <c r="C24" i="1"/>
  <c r="B24" i="1"/>
  <c r="E15" i="1"/>
  <c r="D15" i="1"/>
  <c r="C15" i="1"/>
  <c r="B15" i="1"/>
  <c r="E11" i="1"/>
  <c r="D11" i="1"/>
  <c r="C11" i="1"/>
  <c r="B11" i="1"/>
  <c r="F48" i="1"/>
  <c r="F41" i="1"/>
  <c r="F24" i="1"/>
  <c r="F15" i="1"/>
  <c r="F11" i="1"/>
  <c r="F28" i="1" l="1"/>
  <c r="E28" i="1"/>
  <c r="D28" i="1"/>
  <c r="B50" i="1"/>
  <c r="E51" i="1"/>
  <c r="F50" i="1"/>
  <c r="F51" i="1"/>
  <c r="B51" i="1"/>
  <c r="C51" i="1"/>
  <c r="D51" i="1"/>
  <c r="E41" i="1"/>
  <c r="E50" i="1" s="1"/>
  <c r="B28" i="3"/>
  <c r="B49" i="3" s="1"/>
  <c r="B26" i="2"/>
  <c r="B28" i="1"/>
  <c r="D45" i="3"/>
  <c r="D48" i="3" s="1"/>
  <c r="C26" i="2"/>
  <c r="D26" i="2"/>
  <c r="C50" i="1"/>
  <c r="C28" i="1"/>
  <c r="D50" i="1"/>
  <c r="E45" i="3"/>
  <c r="E48" i="3" s="1"/>
  <c r="C45" i="3"/>
  <c r="C48" i="3" s="1"/>
  <c r="F45" i="3"/>
  <c r="F48" i="3" s="1"/>
  <c r="E26" i="2"/>
  <c r="E7" i="4" s="1"/>
  <c r="F26" i="2"/>
  <c r="B45" i="3" l="1"/>
  <c r="E36" i="2"/>
  <c r="D36" i="2"/>
  <c r="D41" i="2" s="1"/>
  <c r="D7" i="4"/>
  <c r="C36" i="2"/>
  <c r="C7" i="4"/>
  <c r="F36" i="2"/>
  <c r="F41" i="2" s="1"/>
  <c r="F7" i="4"/>
  <c r="B36" i="2"/>
  <c r="B41" i="2" s="1"/>
  <c r="B9" i="4" s="1"/>
  <c r="B7" i="4"/>
  <c r="B48" i="3" l="1"/>
  <c r="C41" i="2"/>
  <c r="C9" i="4" s="1"/>
  <c r="E41" i="2"/>
  <c r="E9" i="4" s="1"/>
  <c r="F42" i="2"/>
  <c r="F8" i="4"/>
  <c r="F10" i="4"/>
  <c r="B42" i="2"/>
  <c r="B8" i="4"/>
  <c r="B10" i="4"/>
  <c r="D42" i="2"/>
  <c r="D8" i="4"/>
  <c r="D10" i="4"/>
  <c r="D9" i="4"/>
  <c r="F9" i="4"/>
  <c r="C8" i="4" l="1"/>
  <c r="C42" i="2"/>
  <c r="E42" i="2"/>
  <c r="E10" i="4"/>
  <c r="E8" i="4"/>
  <c r="C10" i="4"/>
</calcChain>
</file>

<file path=xl/sharedStrings.xml><?xml version="1.0" encoding="utf-8"?>
<sst xmlns="http://schemas.openxmlformats.org/spreadsheetml/2006/main" count="155" uniqueCount="121">
  <si>
    <t>Cash</t>
  </si>
  <si>
    <t>Cash in hand ( including foreign currencies)</t>
  </si>
  <si>
    <t>Balance with Bangladesh Bank and its agent bank(s)
(Including foreign currencies)</t>
  </si>
  <si>
    <t>In Bangladesh</t>
  </si>
  <si>
    <t>Outside Bangladesh</t>
  </si>
  <si>
    <t>Investments</t>
  </si>
  <si>
    <t>Government</t>
  </si>
  <si>
    <t>Others</t>
  </si>
  <si>
    <t>Loans, cash credit, overdraft etc</t>
  </si>
  <si>
    <t>Bills purchased and discounted</t>
  </si>
  <si>
    <t>Other Assets</t>
  </si>
  <si>
    <t>Liabilities</t>
  </si>
  <si>
    <t>Deposits and other accounts</t>
  </si>
  <si>
    <t>Current accounts and other accounts</t>
  </si>
  <si>
    <t>Bills payable</t>
  </si>
  <si>
    <t>Savings bank deposits</t>
  </si>
  <si>
    <t>Term deposits</t>
  </si>
  <si>
    <t>Paid-up Capital</t>
  </si>
  <si>
    <t>Statutory Reserve</t>
  </si>
  <si>
    <t>Surplus in Profit &amp; Loss Account</t>
  </si>
  <si>
    <t>Revaluation Reserve for Securities</t>
  </si>
  <si>
    <t>Interest income</t>
  </si>
  <si>
    <t>Interest paid on deposits and borrowings etc.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</si>
  <si>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</si>
  <si>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</si>
  <si>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</si>
  <si>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</si>
  <si>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</si>
  <si>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</si>
  <si>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stamps, telecommunication etc</t>
  </si>
  <si>
    <t>Directors' fees</t>
  </si>
  <si>
    <t>Auditors' fees</t>
  </si>
  <si>
    <t>Stationery, Printings, advertisements etc</t>
  </si>
  <si>
    <t>Managing Director's salary and allowances (Bank only)</t>
  </si>
  <si>
    <t>Depreciation, leasing expense and repair of bank's assets</t>
  </si>
  <si>
    <t>Other expenses</t>
  </si>
  <si>
    <t>Provision for loans and advances</t>
  </si>
  <si>
    <t>Specific provision</t>
  </si>
  <si>
    <t>General provision</t>
  </si>
  <si>
    <t>Provision for off-balance sheet items</t>
  </si>
  <si>
    <t>Provision for diminution in value of share</t>
  </si>
  <si>
    <t>Provision for other</t>
  </si>
  <si>
    <t>Current tax expense</t>
  </si>
  <si>
    <t>Deferred tax expense /(income)</t>
  </si>
  <si>
    <t>Interest receipts in cash</t>
  </si>
  <si>
    <t>Interest payments</t>
  </si>
  <si>
    <t>Dividend receipts</t>
  </si>
  <si>
    <t>Fee and commission receipts in cash</t>
  </si>
  <si>
    <t>Recoveries of loans previously written off</t>
  </si>
  <si>
    <t>Cash payments to employees</t>
  </si>
  <si>
    <t>Cash payments to suppliers</t>
  </si>
  <si>
    <t>Income Taxes paid</t>
  </si>
  <si>
    <t>Receipts from other operating activities</t>
  </si>
  <si>
    <t>Payment for other operating activities</t>
  </si>
  <si>
    <t>Loans and advances to customers</t>
  </si>
  <si>
    <t>Other current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</si>
  <si>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</si>
  <si>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</si>
  <si>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</si>
  <si>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</si>
  <si>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</si>
  <si>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Purchase of property, plant &amp; equipment</t>
  </si>
  <si>
    <t>Sale of property, plant &amp; equipment</t>
  </si>
  <si>
    <t>Receipts from issue of ordinary shares</t>
  </si>
  <si>
    <t>Borrowing from other banking companies, agencies etc.</t>
  </si>
  <si>
    <t>Dividend paid</t>
  </si>
  <si>
    <t>Subordinated -Debt</t>
  </si>
  <si>
    <t>Receipts from issue of Subordinated Debt</t>
  </si>
  <si>
    <t>Membership at cost for OSL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</si>
  <si>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</si>
  <si>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</si>
  <si>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</si>
  <si>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</si>
  <si>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</si>
  <si>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</si>
  <si>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</si>
  <si>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 xml:space="preserve"> </t>
  </si>
  <si>
    <t>Sales/ (purchase)of trading securities</t>
  </si>
  <si>
    <t>As at Quarter end</t>
  </si>
  <si>
    <t>ONE Bank Limited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</si>
  <si>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</si>
  <si>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</si>
  <si>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</si>
  <si>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</si>
  <si>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</si>
  <si>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</si>
  <si>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</si>
  <si>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</si>
  <si>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Shareholders’ Equity</t>
  </si>
  <si>
    <t>Non-controlling interest</t>
  </si>
  <si>
    <t>Net assets value per share</t>
  </si>
  <si>
    <t>Shares to calculate NAVPS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</si>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</sst>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2" applyNumberFormat="1" applyFont="1"/>
    <xf numFmtId="15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15" fontId="0" fillId="0" borderId="0" xfId="0" applyNumberFormat="1"/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 indent="1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1" ySplit="5" topLeftCell="G6" activePane="bottomRight" state="frozen"/>
      <selection pane="topRight" activeCell="B1" sqref="B1"/>
      <selection pane="bottomLeft" activeCell="A5" sqref="A5"/>
      <selection pane="bottomRight" activeCell="H51" sqref="H51:I51"/>
    </sheetView>
  </sheetViews>
  <sheetFormatPr defaultRowHeight="15" x14ac:dyDescent="0.25"/>
  <cols>
    <col min="1" max="1" width="36" customWidth="1"/>
    <col min="2" max="6" width="14.85546875" bestFit="1" customWidth="1"/>
    <col min="7" max="7" width="14.7109375" customWidth="1"/>
    <col min="8" max="8" width="14.5703125" customWidth="1"/>
    <col min="9" max="9" width="14.85546875" customWidth="1"/>
  </cols>
  <sheetData>
    <row r="1" spans="1:9" x14ac:dyDescent="0.25">
      <c r="A1" s="2" t="s">
        <v>79</v>
      </c>
    </row>
    <row r="2" spans="1:9" x14ac:dyDescent="0.25">
      <c r="A2" s="2" t="s">
        <v>118</v>
      </c>
    </row>
    <row r="3" spans="1:9" x14ac:dyDescent="0.25">
      <c r="A3" t="s">
        <v>78</v>
      </c>
      <c r="E3" s="8"/>
      <c r="F3" s="8"/>
    </row>
    <row r="4" spans="1:9" x14ac:dyDescent="0.25">
      <c r="B4" s="8" t="s">
        <v>74</v>
      </c>
      <c r="C4" s="8" t="s">
        <v>73</v>
      </c>
      <c r="D4" s="8" t="s">
        <v>75</v>
      </c>
      <c r="E4" s="8" t="s">
        <v>74</v>
      </c>
      <c r="F4" s="8" t="s">
        <v>73</v>
      </c>
      <c r="G4" s="8" t="s">
        <v>75</v>
      </c>
      <c r="H4" s="8" t="s">
        <v>74</v>
      </c>
      <c r="I4" s="17" t="s">
        <v>73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6">
        <v>43555</v>
      </c>
      <c r="H5" s="16">
        <v>43646</v>
      </c>
      <c r="I5" s="18">
        <v>43738</v>
      </c>
    </row>
    <row r="6" spans="1:9" x14ac:dyDescent="0.25">
      <c r="A6" s="11" t="s">
        <v>80</v>
      </c>
    </row>
    <row r="7" spans="1:9" x14ac:dyDescent="0.25">
      <c r="A7" s="12" t="s">
        <v>0</v>
      </c>
    </row>
    <row r="8" spans="1:9" x14ac:dyDescent="0.25">
      <c r="A8" s="1" t="s">
        <v>1</v>
      </c>
      <c r="B8" s="3">
        <v>1684917590</v>
      </c>
      <c r="C8" s="3">
        <v>1604179815</v>
      </c>
      <c r="D8" s="3">
        <v>1647795571</v>
      </c>
      <c r="E8" s="3">
        <v>2167833987</v>
      </c>
      <c r="F8" s="3">
        <v>2058684101</v>
      </c>
      <c r="G8" s="3">
        <v>2226865283</v>
      </c>
      <c r="H8" s="3">
        <v>2409311042</v>
      </c>
      <c r="I8" s="3">
        <v>2572440513</v>
      </c>
    </row>
    <row r="9" spans="1:9" x14ac:dyDescent="0.25">
      <c r="A9" s="21" t="s">
        <v>2</v>
      </c>
      <c r="B9" s="19">
        <v>20744406471</v>
      </c>
      <c r="C9" s="19">
        <v>13437383934</v>
      </c>
      <c r="D9" s="19">
        <v>17236617067</v>
      </c>
      <c r="E9" s="19">
        <v>15579164226</v>
      </c>
      <c r="F9" s="19">
        <v>17121596782</v>
      </c>
      <c r="H9">
        <v>18877031796</v>
      </c>
      <c r="I9" s="3">
        <v>19824725184</v>
      </c>
    </row>
    <row r="10" spans="1:9" x14ac:dyDescent="0.25">
      <c r="A10" s="21"/>
      <c r="B10" s="20"/>
      <c r="C10" s="20"/>
      <c r="D10" s="20"/>
      <c r="E10" s="20"/>
      <c r="F10" s="20"/>
      <c r="G10" s="3">
        <v>17917690980</v>
      </c>
    </row>
    <row r="11" spans="1:9" x14ac:dyDescent="0.25">
      <c r="B11" s="4">
        <f t="shared" ref="B11:E11" si="0">SUM(B8:B10)</f>
        <v>22429324061</v>
      </c>
      <c r="C11" s="4">
        <f t="shared" si="0"/>
        <v>15041563749</v>
      </c>
      <c r="D11" s="4">
        <f t="shared" si="0"/>
        <v>18884412638</v>
      </c>
      <c r="E11" s="4">
        <f t="shared" si="0"/>
        <v>17746998213</v>
      </c>
      <c r="F11" s="4">
        <f>SUM(F8:F10)</f>
        <v>19180280883</v>
      </c>
      <c r="G11" s="4">
        <f t="shared" ref="G11:I11" si="1">SUM(G8:G10)</f>
        <v>20144556263</v>
      </c>
      <c r="H11" s="4">
        <f t="shared" si="1"/>
        <v>21286342838</v>
      </c>
      <c r="I11" s="4">
        <f t="shared" si="1"/>
        <v>22397165697</v>
      </c>
    </row>
    <row r="12" spans="1:9" x14ac:dyDescent="0.25">
      <c r="A12" s="13" t="s">
        <v>81</v>
      </c>
    </row>
    <row r="13" spans="1:9" x14ac:dyDescent="0.25">
      <c r="A13" s="1" t="s">
        <v>3</v>
      </c>
      <c r="B13" s="3">
        <v>812782250</v>
      </c>
      <c r="C13" s="3">
        <v>1307956525</v>
      </c>
      <c r="D13" s="3">
        <v>1358627041</v>
      </c>
      <c r="E13" s="3">
        <v>3742347221</v>
      </c>
      <c r="F13" s="3">
        <v>3079134770</v>
      </c>
      <c r="G13" s="3">
        <v>1658044695</v>
      </c>
      <c r="H13" s="3">
        <v>2427189732</v>
      </c>
      <c r="I13" s="3">
        <v>2103696712</v>
      </c>
    </row>
    <row r="14" spans="1:9" x14ac:dyDescent="0.25">
      <c r="A14" s="1" t="s">
        <v>4</v>
      </c>
      <c r="B14" s="3">
        <v>1877788708</v>
      </c>
      <c r="C14" s="3">
        <v>2930103994</v>
      </c>
      <c r="D14" s="3">
        <v>2188244720</v>
      </c>
      <c r="E14" s="3">
        <v>5748683621</v>
      </c>
      <c r="F14" s="3">
        <v>3224441235</v>
      </c>
      <c r="G14" s="3">
        <v>2260954887</v>
      </c>
      <c r="H14" s="3">
        <v>7756237773</v>
      </c>
      <c r="I14" s="3">
        <v>6951637761</v>
      </c>
    </row>
    <row r="15" spans="1:9" x14ac:dyDescent="0.25">
      <c r="B15" s="4">
        <f t="shared" ref="B15:E15" si="2">SUM(B12:B14)</f>
        <v>2690570958</v>
      </c>
      <c r="C15" s="4">
        <f t="shared" si="2"/>
        <v>4238060519</v>
      </c>
      <c r="D15" s="4">
        <f t="shared" si="2"/>
        <v>3546871761</v>
      </c>
      <c r="E15" s="4">
        <f t="shared" si="2"/>
        <v>9491030842</v>
      </c>
      <c r="F15" s="4">
        <f>SUM(F12:F14)</f>
        <v>6303576005</v>
      </c>
      <c r="G15" s="4">
        <f>SUM(G12:G14)</f>
        <v>3918999582</v>
      </c>
      <c r="H15" s="4">
        <f>SUM(H12:H14)</f>
        <v>10183427505</v>
      </c>
      <c r="I15" s="4">
        <f>SUM(I12:I14)</f>
        <v>9055334473</v>
      </c>
    </row>
    <row r="16" spans="1:9" x14ac:dyDescent="0.25">
      <c r="A16" s="13" t="s">
        <v>82</v>
      </c>
      <c r="B16" s="3"/>
      <c r="C16" s="3">
        <v>1850000000</v>
      </c>
      <c r="D16" s="3"/>
      <c r="F16" s="3">
        <v>0</v>
      </c>
    </row>
    <row r="17" spans="1:9" x14ac:dyDescent="0.25">
      <c r="A17" s="13" t="s">
        <v>5</v>
      </c>
      <c r="E17" s="3"/>
    </row>
    <row r="18" spans="1:9" x14ac:dyDescent="0.25">
      <c r="A18" s="1" t="s">
        <v>6</v>
      </c>
      <c r="B18" s="3">
        <v>19780906222</v>
      </c>
      <c r="C18" s="3">
        <v>21974227992</v>
      </c>
      <c r="D18" s="3">
        <v>24389925439</v>
      </c>
      <c r="E18" s="3">
        <v>23290054640</v>
      </c>
      <c r="F18" s="3">
        <v>22546358036</v>
      </c>
      <c r="G18" s="3">
        <v>22610536072</v>
      </c>
      <c r="H18" s="3">
        <v>22742658888</v>
      </c>
      <c r="I18" s="3">
        <v>26253518830</v>
      </c>
    </row>
    <row r="19" spans="1:9" x14ac:dyDescent="0.25">
      <c r="A19" s="1" t="s">
        <v>7</v>
      </c>
      <c r="B19" s="3">
        <v>5936290042</v>
      </c>
      <c r="C19" s="3">
        <v>5956074830</v>
      </c>
      <c r="D19" s="3">
        <v>6954122979</v>
      </c>
      <c r="E19" s="3">
        <v>6853359895</v>
      </c>
      <c r="F19" s="3">
        <v>6840892592</v>
      </c>
      <c r="G19" s="3">
        <v>7749372405</v>
      </c>
      <c r="H19" s="3">
        <v>7647058532</v>
      </c>
      <c r="I19" s="3">
        <v>7634846439</v>
      </c>
    </row>
    <row r="20" spans="1:9" x14ac:dyDescent="0.25">
      <c r="B20" s="4">
        <f t="shared" ref="B20:I20" si="3">SUM(B18:B19)</f>
        <v>25717196264</v>
      </c>
      <c r="C20" s="4">
        <f t="shared" si="3"/>
        <v>27930302822</v>
      </c>
      <c r="D20" s="4">
        <f t="shared" si="3"/>
        <v>31344048418</v>
      </c>
      <c r="E20" s="4">
        <f t="shared" si="3"/>
        <v>30143414535</v>
      </c>
      <c r="F20" s="4">
        <f t="shared" si="3"/>
        <v>29387250628</v>
      </c>
      <c r="G20" s="4">
        <f t="shared" si="3"/>
        <v>30359908477</v>
      </c>
      <c r="H20" s="4">
        <f t="shared" si="3"/>
        <v>30389717420</v>
      </c>
      <c r="I20" s="4">
        <f t="shared" si="3"/>
        <v>33888365269</v>
      </c>
    </row>
    <row r="21" spans="1:9" x14ac:dyDescent="0.25">
      <c r="A21" s="13" t="s">
        <v>83</v>
      </c>
    </row>
    <row r="22" spans="1:9" x14ac:dyDescent="0.25">
      <c r="A22" s="1" t="s">
        <v>8</v>
      </c>
      <c r="B22" s="3">
        <v>152050941565</v>
      </c>
      <c r="C22" s="3">
        <v>155592685275</v>
      </c>
      <c r="D22" s="3">
        <v>172461990697</v>
      </c>
      <c r="E22" s="3">
        <v>187191632011</v>
      </c>
      <c r="F22" s="3">
        <v>191255128949</v>
      </c>
      <c r="G22" s="3">
        <v>204885768791</v>
      </c>
      <c r="H22" s="3">
        <v>206533834259</v>
      </c>
      <c r="I22" s="3">
        <v>204813173605</v>
      </c>
    </row>
    <row r="23" spans="1:9" x14ac:dyDescent="0.25">
      <c r="A23" s="1" t="s">
        <v>9</v>
      </c>
      <c r="B23" s="3">
        <v>2157614970</v>
      </c>
      <c r="C23" s="3">
        <v>2338711225</v>
      </c>
      <c r="D23" s="3">
        <v>1993178820</v>
      </c>
      <c r="E23" s="3">
        <v>2155571456</v>
      </c>
      <c r="F23" s="3">
        <v>2072593944</v>
      </c>
      <c r="G23" s="3">
        <v>2562480427</v>
      </c>
      <c r="H23" s="3">
        <v>2256622186</v>
      </c>
      <c r="I23" s="3">
        <v>2545250345</v>
      </c>
    </row>
    <row r="24" spans="1:9" x14ac:dyDescent="0.25">
      <c r="B24" s="4">
        <f t="shared" ref="B24:E24" si="4">SUM(B21:B23)</f>
        <v>154208556535</v>
      </c>
      <c r="C24" s="4">
        <f t="shared" si="4"/>
        <v>157931396500</v>
      </c>
      <c r="D24" s="4">
        <f t="shared" si="4"/>
        <v>174455169517</v>
      </c>
      <c r="E24" s="4">
        <f t="shared" si="4"/>
        <v>189347203467</v>
      </c>
      <c r="F24" s="4">
        <f>SUM(F21:F23)</f>
        <v>193327722893</v>
      </c>
      <c r="G24" s="4">
        <f t="shared" ref="G24:I24" si="5">SUM(G21:G23)</f>
        <v>207448249218</v>
      </c>
      <c r="H24" s="4">
        <f t="shared" si="5"/>
        <v>208790456445</v>
      </c>
      <c r="I24" s="4">
        <f t="shared" si="5"/>
        <v>207358423950</v>
      </c>
    </row>
    <row r="25" spans="1:9" x14ac:dyDescent="0.25">
      <c r="A25" s="12" t="s">
        <v>84</v>
      </c>
      <c r="B25" s="3">
        <v>1971531765</v>
      </c>
      <c r="C25" s="3">
        <v>2010408563</v>
      </c>
      <c r="D25" s="3">
        <v>2075655984</v>
      </c>
      <c r="E25" s="3">
        <v>2101098335</v>
      </c>
      <c r="F25" s="3">
        <v>2033123058</v>
      </c>
      <c r="G25" s="3">
        <v>2023389469</v>
      </c>
      <c r="H25" s="3">
        <v>1986750830</v>
      </c>
      <c r="I25" s="3">
        <v>1959077660</v>
      </c>
    </row>
    <row r="26" spans="1:9" x14ac:dyDescent="0.25">
      <c r="A26" s="12" t="s">
        <v>10</v>
      </c>
      <c r="B26" s="3">
        <v>6702361077</v>
      </c>
      <c r="C26" s="3">
        <v>6998942230</v>
      </c>
      <c r="D26" s="3">
        <v>7855934470</v>
      </c>
      <c r="E26" s="3">
        <v>8515497355</v>
      </c>
      <c r="F26" s="3">
        <v>8876853704</v>
      </c>
      <c r="G26" s="3">
        <v>9682287667</v>
      </c>
      <c r="H26" s="3">
        <v>10227918042</v>
      </c>
      <c r="I26" s="3">
        <v>10585202003</v>
      </c>
    </row>
    <row r="27" spans="1:9" x14ac:dyDescent="0.25">
      <c r="A27" s="12" t="s">
        <v>85</v>
      </c>
      <c r="B27" s="3"/>
      <c r="C27" s="3"/>
      <c r="D27" s="3"/>
      <c r="E27" s="3"/>
      <c r="F27" s="3"/>
    </row>
    <row r="28" spans="1:9" x14ac:dyDescent="0.25">
      <c r="A28" s="2"/>
      <c r="B28" s="4">
        <f t="shared" ref="B28:C28" si="6">B11+B15+B20+B24+B25+B26+B27+B16</f>
        <v>213719540660</v>
      </c>
      <c r="C28" s="4">
        <f t="shared" si="6"/>
        <v>216000674383</v>
      </c>
      <c r="D28" s="4">
        <f>D11+D15+D20+D24+D25+D26+D27+D16+1</f>
        <v>238162092789</v>
      </c>
      <c r="E28" s="4">
        <f>E11+E15+E20+E24+E25+E26+E27+E16+3</f>
        <v>257345242750</v>
      </c>
      <c r="F28" s="4">
        <f>F11+F15+F20+F24+F25+F26+F27+F16+3</f>
        <v>259108807174</v>
      </c>
      <c r="G28" s="4">
        <f t="shared" ref="G28:I28" si="7">G11+G15+G20+G24+G25+G26+G27+G16+3</f>
        <v>273577390679</v>
      </c>
      <c r="H28" s="4">
        <f t="shared" si="7"/>
        <v>282864613083</v>
      </c>
      <c r="I28" s="4">
        <f t="shared" si="7"/>
        <v>285243569055</v>
      </c>
    </row>
    <row r="30" spans="1:9" x14ac:dyDescent="0.25">
      <c r="A30" s="11" t="s">
        <v>86</v>
      </c>
    </row>
    <row r="31" spans="1:9" x14ac:dyDescent="0.25">
      <c r="A31" s="13" t="s">
        <v>11</v>
      </c>
    </row>
    <row r="32" spans="1:9" x14ac:dyDescent="0.25">
      <c r="A32" s="13" t="s">
        <v>87</v>
      </c>
      <c r="B32" s="3">
        <v>16511247972</v>
      </c>
      <c r="C32" s="3">
        <v>14182448417</v>
      </c>
      <c r="D32" s="3">
        <v>20215143389</v>
      </c>
      <c r="E32" s="3">
        <v>32165416451</v>
      </c>
      <c r="F32" s="3">
        <v>32661280604</v>
      </c>
      <c r="G32" s="3">
        <v>35586854331</v>
      </c>
      <c r="H32" s="3">
        <v>32186066929</v>
      </c>
      <c r="I32" s="3">
        <v>31856316211</v>
      </c>
    </row>
    <row r="33" spans="1:9" x14ac:dyDescent="0.25">
      <c r="A33" s="13" t="s">
        <v>12</v>
      </c>
    </row>
    <row r="34" spans="1:9" x14ac:dyDescent="0.25">
      <c r="A34" s="1" t="s">
        <v>13</v>
      </c>
      <c r="B34" s="3">
        <v>20553151909</v>
      </c>
      <c r="C34" s="3">
        <v>23694710964</v>
      </c>
      <c r="D34" s="3">
        <v>25387472449</v>
      </c>
      <c r="E34" s="3">
        <v>22079924476</v>
      </c>
      <c r="F34" s="3">
        <v>21004764521</v>
      </c>
      <c r="G34" s="3">
        <v>24895716821</v>
      </c>
      <c r="H34" s="3">
        <v>22295514519</v>
      </c>
      <c r="I34" s="3">
        <v>21222695689</v>
      </c>
    </row>
    <row r="35" spans="1:9" x14ac:dyDescent="0.25">
      <c r="A35" s="1" t="s">
        <v>14</v>
      </c>
      <c r="B35" s="3">
        <v>3714282121</v>
      </c>
      <c r="C35" s="3">
        <v>1729839605</v>
      </c>
      <c r="D35" s="3">
        <v>1892609535</v>
      </c>
      <c r="E35" s="3">
        <v>5558588573</v>
      </c>
      <c r="F35" s="3">
        <v>1736465894</v>
      </c>
      <c r="G35" s="3">
        <v>2381110469</v>
      </c>
      <c r="H35" s="3">
        <v>5173041985</v>
      </c>
      <c r="I35" s="3">
        <v>1321824917</v>
      </c>
    </row>
    <row r="36" spans="1:9" x14ac:dyDescent="0.25">
      <c r="A36" s="1" t="s">
        <v>15</v>
      </c>
      <c r="B36" s="3">
        <v>15768132314</v>
      </c>
      <c r="C36" s="3">
        <v>16867724424</v>
      </c>
      <c r="D36" s="3">
        <v>17215865031</v>
      </c>
      <c r="E36" s="3">
        <v>17018637449</v>
      </c>
      <c r="F36" s="3">
        <v>17511484628</v>
      </c>
      <c r="G36" s="3">
        <v>18053312840</v>
      </c>
      <c r="H36" s="3">
        <v>18515759930</v>
      </c>
      <c r="I36" s="3">
        <v>19618131670</v>
      </c>
    </row>
    <row r="37" spans="1:9" x14ac:dyDescent="0.25">
      <c r="A37" s="1" t="s">
        <v>16</v>
      </c>
      <c r="B37" s="3">
        <v>129976351239</v>
      </c>
      <c r="C37" s="3">
        <v>130641290343</v>
      </c>
      <c r="D37" s="3">
        <v>141472289985</v>
      </c>
      <c r="E37" s="3">
        <v>147906692361</v>
      </c>
      <c r="F37" s="3">
        <v>151533672334</v>
      </c>
      <c r="G37" s="3">
        <v>156744441036</v>
      </c>
      <c r="H37" s="3">
        <v>167595365895</v>
      </c>
      <c r="I37" s="3">
        <v>172486528589</v>
      </c>
    </row>
    <row r="38" spans="1:9" x14ac:dyDescent="0.25">
      <c r="B38" s="4">
        <f t="shared" ref="B38:E38" si="8">SUM(B34:B37)</f>
        <v>170011917583</v>
      </c>
      <c r="C38" s="4">
        <f t="shared" si="8"/>
        <v>172933565336</v>
      </c>
      <c r="D38" s="4">
        <f t="shared" si="8"/>
        <v>185968237000</v>
      </c>
      <c r="E38" s="4">
        <f t="shared" si="8"/>
        <v>192563842859</v>
      </c>
      <c r="F38" s="4">
        <f>SUM(F34:F37)</f>
        <v>191786387377</v>
      </c>
      <c r="G38" s="4">
        <f>SUM(G34:G37)</f>
        <v>202074581166</v>
      </c>
      <c r="H38" s="4">
        <f>SUM(H34:H37)</f>
        <v>213579682329</v>
      </c>
      <c r="I38" s="4">
        <f>SUM(I34:I37)</f>
        <v>214649180865</v>
      </c>
    </row>
    <row r="39" spans="1:9" x14ac:dyDescent="0.25">
      <c r="A39" s="13" t="s">
        <v>58</v>
      </c>
      <c r="B39" s="3">
        <v>14215311737</v>
      </c>
      <c r="C39" s="3">
        <v>15344277800</v>
      </c>
      <c r="D39" s="3">
        <v>17508772240</v>
      </c>
      <c r="E39" s="3">
        <v>19170071767</v>
      </c>
      <c r="F39" s="3">
        <v>20930330710</v>
      </c>
      <c r="G39" s="3">
        <v>21177472355</v>
      </c>
      <c r="H39" s="3">
        <v>22166140487</v>
      </c>
      <c r="I39" s="3">
        <v>23621443478</v>
      </c>
    </row>
    <row r="40" spans="1:9" x14ac:dyDescent="0.25">
      <c r="A40" s="13" t="s">
        <v>66</v>
      </c>
      <c r="B40" s="3"/>
      <c r="C40" s="3"/>
      <c r="D40" s="3"/>
      <c r="E40" s="3"/>
      <c r="F40" s="3"/>
    </row>
    <row r="41" spans="1:9" x14ac:dyDescent="0.25">
      <c r="A41" s="2"/>
      <c r="B41" s="4">
        <f t="shared" ref="B41:D41" si="9">B32+B38+B39+B40</f>
        <v>200738477292</v>
      </c>
      <c r="C41" s="4">
        <f t="shared" si="9"/>
        <v>202460291553</v>
      </c>
      <c r="D41" s="4">
        <f t="shared" si="9"/>
        <v>223692152629</v>
      </c>
      <c r="E41" s="4">
        <f>E32+E38+E39+E40</f>
        <v>243899331077</v>
      </c>
      <c r="F41" s="4">
        <f>F32+F38+F39+F40</f>
        <v>245377998691</v>
      </c>
      <c r="G41" s="4">
        <f>G32+G38+G39+G40</f>
        <v>258838907852</v>
      </c>
      <c r="H41" s="4">
        <f>H32+H38+H39+H40</f>
        <v>267931889745</v>
      </c>
      <c r="I41" s="4">
        <f>I32+I38+I39+I40</f>
        <v>270126940554</v>
      </c>
    </row>
    <row r="42" spans="1:9" x14ac:dyDescent="0.25">
      <c r="A42" s="2"/>
      <c r="B42" s="4"/>
      <c r="C42" s="4"/>
      <c r="D42" s="4"/>
      <c r="E42" s="4"/>
      <c r="F42" s="4"/>
    </row>
    <row r="43" spans="1:9" x14ac:dyDescent="0.25">
      <c r="A43" s="13" t="s">
        <v>88</v>
      </c>
    </row>
    <row r="44" spans="1:9" x14ac:dyDescent="0.25">
      <c r="A44" s="1" t="s">
        <v>17</v>
      </c>
      <c r="B44" s="3">
        <v>7300320800</v>
      </c>
      <c r="C44" s="3">
        <v>7300320800</v>
      </c>
      <c r="D44" s="3">
        <v>7300320800</v>
      </c>
      <c r="E44" s="3">
        <v>7665336840</v>
      </c>
      <c r="F44" s="3">
        <v>7665336840</v>
      </c>
      <c r="G44" s="3">
        <v>7665336840</v>
      </c>
      <c r="H44" s="3">
        <v>7665336840</v>
      </c>
      <c r="I44" s="3">
        <v>8431870520</v>
      </c>
    </row>
    <row r="45" spans="1:9" x14ac:dyDescent="0.25">
      <c r="A45" s="1" t="s">
        <v>18</v>
      </c>
      <c r="B45" s="3">
        <v>4818036921</v>
      </c>
      <c r="C45" s="3">
        <v>4981941394</v>
      </c>
      <c r="D45" s="3">
        <v>5302388631</v>
      </c>
      <c r="E45" s="3">
        <v>5421114840</v>
      </c>
      <c r="F45" s="3">
        <v>5600815742</v>
      </c>
      <c r="G45" s="3">
        <v>5688822648</v>
      </c>
      <c r="H45" s="3">
        <v>5818542734</v>
      </c>
      <c r="I45" s="3">
        <v>5901784553</v>
      </c>
    </row>
    <row r="46" spans="1:9" x14ac:dyDescent="0.25">
      <c r="A46" s="1" t="s">
        <v>19</v>
      </c>
      <c r="B46" s="3">
        <v>835614703</v>
      </c>
      <c r="C46" s="3">
        <v>1228805634</v>
      </c>
      <c r="D46" s="3">
        <v>1833550476</v>
      </c>
      <c r="E46" s="3">
        <v>321169252</v>
      </c>
      <c r="F46" s="3">
        <v>434083335</v>
      </c>
      <c r="G46" s="3">
        <v>1346880347</v>
      </c>
      <c r="H46" s="3">
        <v>1411566886</v>
      </c>
      <c r="I46" s="3">
        <v>746041847</v>
      </c>
    </row>
    <row r="47" spans="1:9" x14ac:dyDescent="0.25">
      <c r="A47" s="1" t="s">
        <v>20</v>
      </c>
      <c r="B47" s="3">
        <v>712160</v>
      </c>
      <c r="C47" s="3">
        <v>712160</v>
      </c>
      <c r="D47" s="3">
        <v>10741081</v>
      </c>
      <c r="E47" s="3">
        <v>11177673</v>
      </c>
      <c r="F47" s="3">
        <v>3863305</v>
      </c>
      <c r="G47" s="3">
        <v>6363792</v>
      </c>
      <c r="H47" s="3">
        <v>6363792</v>
      </c>
      <c r="I47" s="3">
        <v>6363792</v>
      </c>
    </row>
    <row r="48" spans="1:9" x14ac:dyDescent="0.25">
      <c r="A48" s="2"/>
      <c r="B48" s="4">
        <f t="shared" ref="B48:E48" si="10">SUM(B44:B47)</f>
        <v>12954684584</v>
      </c>
      <c r="C48" s="4">
        <f t="shared" si="10"/>
        <v>13511779988</v>
      </c>
      <c r="D48" s="4">
        <f t="shared" si="10"/>
        <v>14447000988</v>
      </c>
      <c r="E48" s="4">
        <f t="shared" si="10"/>
        <v>13418798605</v>
      </c>
      <c r="F48" s="4">
        <f>SUM(F44:F47)</f>
        <v>13704099222</v>
      </c>
      <c r="G48" s="4">
        <f>SUM(G44:G47)</f>
        <v>14707403627</v>
      </c>
      <c r="H48" s="4">
        <f>SUM(H44:H47)</f>
        <v>14901810252</v>
      </c>
      <c r="I48" s="4">
        <f>SUM(I44:I47)</f>
        <v>15086060712</v>
      </c>
    </row>
    <row r="49" spans="1:9" x14ac:dyDescent="0.25">
      <c r="A49" s="13" t="s">
        <v>89</v>
      </c>
      <c r="B49" s="3">
        <v>26378787</v>
      </c>
      <c r="C49" s="3">
        <v>28602842</v>
      </c>
      <c r="D49" s="3">
        <v>22939172</v>
      </c>
      <c r="E49" s="3">
        <v>27113068</v>
      </c>
      <c r="F49" s="3">
        <v>26709261</v>
      </c>
      <c r="G49" s="3">
        <v>31079199</v>
      </c>
      <c r="H49" s="3">
        <v>30913084</v>
      </c>
      <c r="I49" s="3">
        <v>30567786</v>
      </c>
    </row>
    <row r="50" spans="1:9" x14ac:dyDescent="0.25">
      <c r="A50" s="2"/>
      <c r="B50" s="4">
        <f>B41+B48+B49-3</f>
        <v>213719540660</v>
      </c>
      <c r="C50" s="4">
        <f t="shared" ref="C50:E50" si="11">C41+C48+C49</f>
        <v>216000674383</v>
      </c>
      <c r="D50" s="4">
        <f t="shared" si="11"/>
        <v>238162092789</v>
      </c>
      <c r="E50" s="4">
        <f t="shared" si="11"/>
        <v>257345242750</v>
      </c>
      <c r="F50" s="4">
        <f>F41+F48+F49</f>
        <v>259108807174</v>
      </c>
      <c r="G50" s="4">
        <f>G41+G48+G49</f>
        <v>273577390678</v>
      </c>
      <c r="H50" s="4">
        <f>H41+H48+H49</f>
        <v>282864613081</v>
      </c>
      <c r="I50" s="4">
        <f>I41+I48+I49</f>
        <v>285243569052</v>
      </c>
    </row>
    <row r="51" spans="1:9" x14ac:dyDescent="0.25">
      <c r="A51" s="14" t="s">
        <v>90</v>
      </c>
      <c r="B51" s="5">
        <f t="shared" ref="B51:I51" si="12">B48/(B44/10)</f>
        <v>17.745363442110655</v>
      </c>
      <c r="C51" s="5">
        <f t="shared" si="12"/>
        <v>18.508474296088469</v>
      </c>
      <c r="D51" s="5">
        <f t="shared" si="12"/>
        <v>19.789542656810369</v>
      </c>
      <c r="E51" s="5">
        <f t="shared" si="12"/>
        <v>17.505817272082201</v>
      </c>
      <c r="F51" s="5">
        <f t="shared" si="12"/>
        <v>17.878013071112477</v>
      </c>
      <c r="G51" s="5">
        <f t="shared" si="12"/>
        <v>19.186898024170848</v>
      </c>
      <c r="H51" s="5">
        <f t="shared" si="12"/>
        <v>19.440515874316098</v>
      </c>
      <c r="I51" s="5">
        <f t="shared" si="12"/>
        <v>17.891712967148361</v>
      </c>
    </row>
    <row r="52" spans="1:9" x14ac:dyDescent="0.25">
      <c r="A52" s="14" t="s">
        <v>91</v>
      </c>
      <c r="B52" s="4">
        <f>B44/10</f>
        <v>730032080</v>
      </c>
      <c r="C52" s="4">
        <f t="shared" ref="C52:I52" si="13">C44/10</f>
        <v>730032080</v>
      </c>
      <c r="D52" s="4">
        <f t="shared" si="13"/>
        <v>730032080</v>
      </c>
      <c r="E52" s="4">
        <f t="shared" si="13"/>
        <v>766533684</v>
      </c>
      <c r="F52" s="4">
        <f t="shared" si="13"/>
        <v>766533684</v>
      </c>
      <c r="G52" s="4">
        <f t="shared" si="13"/>
        <v>766533684</v>
      </c>
      <c r="H52" s="4">
        <f t="shared" si="13"/>
        <v>766533684</v>
      </c>
      <c r="I52" s="4">
        <f t="shared" si="13"/>
        <v>843187052</v>
      </c>
    </row>
  </sheetData>
  <mergeCells count="6">
    <mergeCell ref="F9:F10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xSplit="1" ySplit="5" topLeftCell="H33" activePane="bottomRight" state="frozen"/>
      <selection pane="topRight" activeCell="B1" sqref="B1"/>
      <selection pane="bottomLeft" activeCell="A5" sqref="A5"/>
      <selection pane="bottomRight" activeCell="H43" sqref="H43:I43"/>
    </sheetView>
  </sheetViews>
  <sheetFormatPr defaultRowHeight="15" x14ac:dyDescent="0.25"/>
  <cols>
    <col min="1" max="1" width="52.7109375" bestFit="1" customWidth="1"/>
    <col min="2" max="5" width="13.85546875" bestFit="1" customWidth="1"/>
    <col min="6" max="6" width="14.5703125" bestFit="1" customWidth="1"/>
    <col min="7" max="7" width="14.7109375" customWidth="1"/>
    <col min="8" max="8" width="15" customWidth="1"/>
    <col min="9" max="9" width="14.42578125" customWidth="1"/>
  </cols>
  <sheetData>
    <row r="1" spans="1:9" x14ac:dyDescent="0.25">
      <c r="A1" s="2" t="s">
        <v>79</v>
      </c>
    </row>
    <row r="2" spans="1:9" x14ac:dyDescent="0.25">
      <c r="A2" s="2" t="s">
        <v>119</v>
      </c>
    </row>
    <row r="3" spans="1:9" x14ac:dyDescent="0.25">
      <c r="A3" t="s">
        <v>78</v>
      </c>
      <c r="E3" s="8"/>
      <c r="F3" s="8"/>
    </row>
    <row r="4" spans="1:9" x14ac:dyDescent="0.25">
      <c r="B4" s="8" t="s">
        <v>74</v>
      </c>
      <c r="C4" s="8" t="s">
        <v>73</v>
      </c>
      <c r="D4" s="8" t="s">
        <v>75</v>
      </c>
      <c r="E4" s="8" t="s">
        <v>74</v>
      </c>
      <c r="F4" s="8" t="s">
        <v>73</v>
      </c>
      <c r="G4" s="17" t="s">
        <v>75</v>
      </c>
      <c r="H4" s="17" t="s">
        <v>74</v>
      </c>
      <c r="I4" s="17" t="s">
        <v>73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8">
        <v>43555</v>
      </c>
      <c r="H5" s="18">
        <v>43646</v>
      </c>
      <c r="I5" s="18">
        <v>43738</v>
      </c>
    </row>
    <row r="6" spans="1:9" ht="15.75" x14ac:dyDescent="0.25">
      <c r="A6" s="14" t="s">
        <v>97</v>
      </c>
      <c r="B6" s="10"/>
      <c r="C6" s="10"/>
      <c r="D6" s="10"/>
      <c r="E6" s="10"/>
      <c r="F6" s="10"/>
    </row>
    <row r="7" spans="1:9" x14ac:dyDescent="0.25">
      <c r="A7" s="13" t="s">
        <v>98</v>
      </c>
      <c r="B7" s="4">
        <f>B8-B9</f>
        <v>2447544930</v>
      </c>
      <c r="C7" s="4">
        <f>C8-C9</f>
        <v>3626066471</v>
      </c>
      <c r="D7" s="4">
        <f>D8-D9</f>
        <v>1313946498</v>
      </c>
      <c r="E7" s="4">
        <f>E8-E9</f>
        <v>2907966347</v>
      </c>
      <c r="F7" s="4">
        <f>F8-F9</f>
        <v>4628880041</v>
      </c>
      <c r="G7" s="4">
        <f t="shared" ref="G7:I7" si="0">G8-G9</f>
        <v>1492000308</v>
      </c>
      <c r="H7" s="4">
        <f t="shared" si="0"/>
        <v>2925048884</v>
      </c>
      <c r="I7" s="4">
        <f t="shared" si="0"/>
        <v>3996767801</v>
      </c>
    </row>
    <row r="8" spans="1:9" x14ac:dyDescent="0.25">
      <c r="A8" t="s">
        <v>21</v>
      </c>
      <c r="B8" s="3">
        <v>7155560794</v>
      </c>
      <c r="C8" s="3">
        <v>10946877838</v>
      </c>
      <c r="D8" s="3">
        <v>4352719925</v>
      </c>
      <c r="E8" s="3">
        <v>9740535132</v>
      </c>
      <c r="F8" s="3">
        <v>15421578993</v>
      </c>
      <c r="G8" s="3">
        <v>5611958386</v>
      </c>
      <c r="H8" s="3">
        <v>11419049161</v>
      </c>
      <c r="I8" s="3">
        <v>17184138571</v>
      </c>
    </row>
    <row r="9" spans="1:9" x14ac:dyDescent="0.25">
      <c r="A9" t="s">
        <v>22</v>
      </c>
      <c r="B9" s="3">
        <v>4708015864</v>
      </c>
      <c r="C9" s="3">
        <v>7320811367</v>
      </c>
      <c r="D9" s="3">
        <v>3038773427</v>
      </c>
      <c r="E9" s="3">
        <v>6832568785</v>
      </c>
      <c r="F9" s="3">
        <v>10792698952</v>
      </c>
      <c r="G9" s="3">
        <v>4119958078</v>
      </c>
      <c r="H9" s="3">
        <v>8494000277</v>
      </c>
      <c r="I9" s="3">
        <v>13187370770</v>
      </c>
    </row>
    <row r="10" spans="1:9" x14ac:dyDescent="0.25">
      <c r="A10" t="s">
        <v>23</v>
      </c>
      <c r="B10" s="3">
        <v>1020124529</v>
      </c>
      <c r="C10" s="3">
        <v>1660356162</v>
      </c>
      <c r="D10" s="3">
        <v>553887634</v>
      </c>
      <c r="E10" s="3">
        <v>940792979</v>
      </c>
      <c r="F10" s="3">
        <v>1370559595</v>
      </c>
      <c r="G10" s="3">
        <v>419169129</v>
      </c>
      <c r="H10" s="3">
        <v>773433625</v>
      </c>
      <c r="I10" s="3">
        <v>1264998959</v>
      </c>
    </row>
    <row r="11" spans="1:9" x14ac:dyDescent="0.25">
      <c r="A11" t="s">
        <v>24</v>
      </c>
      <c r="B11" s="3">
        <v>946598484</v>
      </c>
      <c r="C11" s="3">
        <v>1529382688</v>
      </c>
      <c r="D11" s="3">
        <v>363809158</v>
      </c>
      <c r="E11" s="3">
        <v>684570397</v>
      </c>
      <c r="F11" s="3">
        <v>1092744037</v>
      </c>
      <c r="G11" s="3">
        <v>360032079</v>
      </c>
      <c r="H11" s="3">
        <v>730634478</v>
      </c>
      <c r="I11" s="3">
        <v>1064752575</v>
      </c>
    </row>
    <row r="12" spans="1:9" x14ac:dyDescent="0.25">
      <c r="A12" t="s">
        <v>25</v>
      </c>
      <c r="B12" s="3">
        <v>248901793</v>
      </c>
      <c r="C12" s="3">
        <v>377206578</v>
      </c>
      <c r="D12" s="3">
        <v>125288044</v>
      </c>
      <c r="E12" s="3">
        <v>287351852</v>
      </c>
      <c r="F12" s="3">
        <v>415577245</v>
      </c>
      <c r="G12" s="3">
        <v>146089882</v>
      </c>
      <c r="H12" s="3">
        <v>311186923</v>
      </c>
      <c r="I12" s="3">
        <v>443718214</v>
      </c>
    </row>
    <row r="13" spans="1:9" x14ac:dyDescent="0.25">
      <c r="A13" s="2"/>
      <c r="B13" s="4">
        <f>B7+B10+B11+B12</f>
        <v>4663169736</v>
      </c>
      <c r="C13" s="4">
        <f>C7+C10+C11+C12</f>
        <v>7193011899</v>
      </c>
      <c r="D13" s="4">
        <f>D7+D10+D11+D12</f>
        <v>2356931334</v>
      </c>
      <c r="E13" s="4">
        <f>E7+E10+E11+E12</f>
        <v>4820681575</v>
      </c>
      <c r="F13" s="4">
        <f>F7+F10+F11+F12</f>
        <v>7507760918</v>
      </c>
      <c r="G13" s="4">
        <f t="shared" ref="G13:I13" si="1">G7+G10+G11+G12</f>
        <v>2417291398</v>
      </c>
      <c r="H13" s="4">
        <f t="shared" si="1"/>
        <v>4740303910</v>
      </c>
      <c r="I13" s="4">
        <f t="shared" si="1"/>
        <v>6770237549</v>
      </c>
    </row>
    <row r="14" spans="1:9" x14ac:dyDescent="0.25">
      <c r="A14" s="14" t="s">
        <v>99</v>
      </c>
      <c r="B14" s="4"/>
      <c r="C14" s="4"/>
      <c r="D14" s="4"/>
      <c r="E14" s="4"/>
      <c r="F14" s="4"/>
    </row>
    <row r="15" spans="1:9" x14ac:dyDescent="0.25">
      <c r="A15" t="s">
        <v>26</v>
      </c>
      <c r="B15" s="3">
        <v>1119243177</v>
      </c>
      <c r="C15" s="3">
        <v>1664665642</v>
      </c>
      <c r="D15" s="3">
        <v>625113012</v>
      </c>
      <c r="E15" s="3">
        <v>1254050862</v>
      </c>
      <c r="F15" s="3">
        <v>1901870618</v>
      </c>
      <c r="G15" s="3">
        <v>712442115</v>
      </c>
      <c r="H15" s="3">
        <v>1428050220</v>
      </c>
      <c r="I15" s="3">
        <v>2139121387</v>
      </c>
    </row>
    <row r="16" spans="1:9" x14ac:dyDescent="0.25">
      <c r="A16" t="s">
        <v>27</v>
      </c>
      <c r="B16" s="3">
        <v>264396839</v>
      </c>
      <c r="C16" s="3">
        <v>401988838</v>
      </c>
      <c r="D16" s="3">
        <v>132827894</v>
      </c>
      <c r="E16" s="3">
        <v>281557479</v>
      </c>
      <c r="F16" s="3">
        <v>433143055</v>
      </c>
      <c r="G16" s="3">
        <v>154600388</v>
      </c>
      <c r="H16" s="3">
        <v>328594697</v>
      </c>
      <c r="I16" s="3">
        <v>505207598</v>
      </c>
    </row>
    <row r="17" spans="1:9" x14ac:dyDescent="0.25">
      <c r="A17" t="s">
        <v>28</v>
      </c>
      <c r="B17" s="3">
        <v>18251679</v>
      </c>
      <c r="C17" s="3">
        <v>24496752</v>
      </c>
      <c r="D17" s="3">
        <v>5118598</v>
      </c>
      <c r="E17" s="3">
        <v>23342577</v>
      </c>
      <c r="F17" s="3">
        <v>45812320</v>
      </c>
      <c r="G17" s="3">
        <v>21158586</v>
      </c>
      <c r="H17" s="3">
        <v>48405712</v>
      </c>
      <c r="I17" s="3">
        <v>68118299</v>
      </c>
    </row>
    <row r="18" spans="1:9" x14ac:dyDescent="0.25">
      <c r="A18" t="s">
        <v>29</v>
      </c>
      <c r="B18" s="3">
        <v>32591607</v>
      </c>
      <c r="C18" s="3">
        <v>48656218</v>
      </c>
      <c r="D18" s="3">
        <v>20119677</v>
      </c>
      <c r="E18" s="3">
        <v>37815790</v>
      </c>
      <c r="F18" s="3">
        <v>51870043</v>
      </c>
      <c r="G18" s="3">
        <v>25477474</v>
      </c>
      <c r="H18" s="3">
        <v>40092825</v>
      </c>
      <c r="I18" s="3">
        <v>58018510</v>
      </c>
    </row>
    <row r="19" spans="1:9" x14ac:dyDescent="0.25">
      <c r="A19" t="s">
        <v>30</v>
      </c>
      <c r="B19" s="3">
        <v>765500</v>
      </c>
      <c r="C19" s="3">
        <v>1148500</v>
      </c>
      <c r="D19" s="3">
        <v>252750</v>
      </c>
      <c r="E19" s="3">
        <v>611750</v>
      </c>
      <c r="F19" s="3">
        <v>1050750</v>
      </c>
      <c r="G19" s="3">
        <v>195750</v>
      </c>
      <c r="H19" s="3">
        <v>690750</v>
      </c>
      <c r="I19" s="3">
        <v>1167500</v>
      </c>
    </row>
    <row r="20" spans="1:9" x14ac:dyDescent="0.25">
      <c r="A20" t="s">
        <v>31</v>
      </c>
      <c r="B20" s="3"/>
      <c r="C20" s="3">
        <v>168750</v>
      </c>
      <c r="D20" s="3"/>
      <c r="E20" s="3">
        <v>110000</v>
      </c>
      <c r="F20" s="3">
        <v>297500</v>
      </c>
      <c r="G20" s="3">
        <v>20000</v>
      </c>
      <c r="H20" s="3">
        <v>45000</v>
      </c>
      <c r="I20" s="3">
        <v>247500</v>
      </c>
    </row>
    <row r="21" spans="1:9" x14ac:dyDescent="0.25">
      <c r="A21" t="s">
        <v>32</v>
      </c>
      <c r="B21" s="3">
        <v>67036292</v>
      </c>
      <c r="C21" s="3">
        <v>141815855</v>
      </c>
      <c r="D21" s="3">
        <v>76101027</v>
      </c>
      <c r="E21" s="3">
        <v>156847549</v>
      </c>
      <c r="F21" s="3">
        <v>243805292</v>
      </c>
      <c r="G21" s="3">
        <v>83866953</v>
      </c>
      <c r="H21" s="3">
        <v>198351551</v>
      </c>
      <c r="I21" s="3">
        <v>325594170</v>
      </c>
    </row>
    <row r="22" spans="1:9" x14ac:dyDescent="0.25">
      <c r="A22" t="s">
        <v>33</v>
      </c>
      <c r="B22" s="3">
        <v>6610000</v>
      </c>
      <c r="C22" s="3">
        <v>11340000</v>
      </c>
      <c r="D22" s="3">
        <v>2880000</v>
      </c>
      <c r="E22" s="3">
        <v>6610000</v>
      </c>
      <c r="F22" s="3">
        <v>10340000</v>
      </c>
      <c r="G22" s="3">
        <v>2880000</v>
      </c>
      <c r="H22" s="3">
        <v>6610000</v>
      </c>
      <c r="I22" s="3">
        <v>10340000</v>
      </c>
    </row>
    <row r="23" spans="1:9" x14ac:dyDescent="0.25">
      <c r="A23" t="s">
        <v>34</v>
      </c>
      <c r="B23" s="3">
        <v>287445827</v>
      </c>
      <c r="C23" s="3">
        <v>445246349</v>
      </c>
      <c r="D23" s="3">
        <v>151891070</v>
      </c>
      <c r="E23" s="3">
        <v>328367019</v>
      </c>
      <c r="F23" s="3">
        <v>483837979</v>
      </c>
      <c r="G23" s="3">
        <v>152649691</v>
      </c>
      <c r="H23" s="3">
        <v>320762388</v>
      </c>
      <c r="I23" s="3">
        <v>495949848</v>
      </c>
    </row>
    <row r="24" spans="1:9" x14ac:dyDescent="0.25">
      <c r="A24" t="s">
        <v>35</v>
      </c>
      <c r="B24" s="3">
        <v>193628856</v>
      </c>
      <c r="C24" s="3">
        <v>322492375</v>
      </c>
      <c r="D24" s="3">
        <v>100241377</v>
      </c>
      <c r="E24" s="3">
        <v>159838683</v>
      </c>
      <c r="F24" s="3">
        <v>227886830</v>
      </c>
      <c r="G24" s="3">
        <v>68468486</v>
      </c>
      <c r="H24" s="3">
        <v>131745007</v>
      </c>
      <c r="I24" s="3">
        <v>202589952</v>
      </c>
    </row>
    <row r="25" spans="1:9" x14ac:dyDescent="0.25">
      <c r="A25" s="2"/>
      <c r="B25" s="4">
        <f t="shared" ref="B25:E25" si="2">SUM(B15:B24)</f>
        <v>1989969777</v>
      </c>
      <c r="C25" s="4">
        <f t="shared" si="2"/>
        <v>3062019279</v>
      </c>
      <c r="D25" s="4">
        <f t="shared" si="2"/>
        <v>1114545405</v>
      </c>
      <c r="E25" s="4">
        <f t="shared" si="2"/>
        <v>2249151709</v>
      </c>
      <c r="F25" s="4">
        <f>SUM(F15:F24)</f>
        <v>3399914387</v>
      </c>
      <c r="G25" s="4">
        <f t="shared" ref="G25:I25" si="3">SUM(G15:G24)</f>
        <v>1221759443</v>
      </c>
      <c r="H25" s="4">
        <f t="shared" si="3"/>
        <v>2503348150</v>
      </c>
      <c r="I25" s="4">
        <f t="shared" si="3"/>
        <v>3806354764</v>
      </c>
    </row>
    <row r="26" spans="1:9" x14ac:dyDescent="0.25">
      <c r="A26" s="14" t="s">
        <v>100</v>
      </c>
      <c r="B26" s="4">
        <f t="shared" ref="B26:I26" si="4">B13-B25</f>
        <v>2673199959</v>
      </c>
      <c r="C26" s="4">
        <f t="shared" si="4"/>
        <v>4130992620</v>
      </c>
      <c r="D26" s="4">
        <f t="shared" si="4"/>
        <v>1242385929</v>
      </c>
      <c r="E26" s="4">
        <f t="shared" si="4"/>
        <v>2571529866</v>
      </c>
      <c r="F26" s="4">
        <f t="shared" si="4"/>
        <v>4107846531</v>
      </c>
      <c r="G26" s="4">
        <f t="shared" si="4"/>
        <v>1195531955</v>
      </c>
      <c r="H26" s="4">
        <f t="shared" si="4"/>
        <v>2236955760</v>
      </c>
      <c r="I26" s="4">
        <f t="shared" si="4"/>
        <v>2963882785</v>
      </c>
    </row>
    <row r="27" spans="1:9" x14ac:dyDescent="0.25">
      <c r="A27" s="12" t="s">
        <v>101</v>
      </c>
      <c r="B27" s="4"/>
      <c r="C27" s="4"/>
      <c r="D27" s="4"/>
      <c r="E27" s="4"/>
      <c r="F27" s="4"/>
    </row>
    <row r="28" spans="1:9" x14ac:dyDescent="0.25">
      <c r="A28" t="s">
        <v>36</v>
      </c>
    </row>
    <row r="29" spans="1:9" x14ac:dyDescent="0.25">
      <c r="A29" s="1" t="s">
        <v>37</v>
      </c>
      <c r="B29" s="3">
        <v>449714344</v>
      </c>
      <c r="C29" s="3">
        <v>766087973</v>
      </c>
      <c r="D29" s="3">
        <v>265665721</v>
      </c>
      <c r="E29" s="3">
        <v>706037647</v>
      </c>
      <c r="F29" s="3">
        <v>1194734164</v>
      </c>
      <c r="G29" s="3">
        <v>561452566</v>
      </c>
      <c r="H29" s="3">
        <v>1058236476</v>
      </c>
      <c r="I29" s="3">
        <v>1460019112</v>
      </c>
    </row>
    <row r="30" spans="1:9" x14ac:dyDescent="0.25">
      <c r="A30" s="1" t="s">
        <v>38</v>
      </c>
      <c r="B30" s="3">
        <v>183688736</v>
      </c>
      <c r="C30" s="3">
        <v>223148633</v>
      </c>
      <c r="D30" s="3">
        <v>-53613646</v>
      </c>
      <c r="E30" s="3">
        <v>241205766</v>
      </c>
      <c r="F30" s="3">
        <v>296276016</v>
      </c>
      <c r="G30" s="3">
        <v>93253933</v>
      </c>
      <c r="H30" s="3">
        <v>-11013043</v>
      </c>
      <c r="I30" s="3">
        <v>-66416163</v>
      </c>
    </row>
    <row r="31" spans="1:9" x14ac:dyDescent="0.25">
      <c r="B31" s="4">
        <f t="shared" ref="B31:I31" si="5">B29+B30</f>
        <v>633403080</v>
      </c>
      <c r="C31" s="4">
        <f t="shared" si="5"/>
        <v>989236606</v>
      </c>
      <c r="D31" s="4">
        <f t="shared" si="5"/>
        <v>212052075</v>
      </c>
      <c r="E31" s="4">
        <f t="shared" si="5"/>
        <v>947243413</v>
      </c>
      <c r="F31" s="4">
        <f t="shared" si="5"/>
        <v>1491010180</v>
      </c>
      <c r="G31" s="4">
        <f t="shared" si="5"/>
        <v>654706499</v>
      </c>
      <c r="H31" s="4">
        <f>H29+H30</f>
        <v>1047223433</v>
      </c>
      <c r="I31" s="4">
        <f t="shared" si="5"/>
        <v>1393602949</v>
      </c>
    </row>
    <row r="32" spans="1:9" x14ac:dyDescent="0.25">
      <c r="A32" t="s">
        <v>39</v>
      </c>
      <c r="B32" s="3">
        <v>-37962240</v>
      </c>
      <c r="C32" s="3">
        <v>-1912494</v>
      </c>
      <c r="D32" s="3">
        <v>21971434</v>
      </c>
      <c r="E32" s="3">
        <v>-16572738</v>
      </c>
      <c r="F32" s="3">
        <v>42678609</v>
      </c>
      <c r="G32" s="3">
        <v>-53629373</v>
      </c>
      <c r="H32" s="3">
        <v>-69607285</v>
      </c>
      <c r="I32" s="3">
        <v>-127188389</v>
      </c>
    </row>
    <row r="33" spans="1:9" x14ac:dyDescent="0.25">
      <c r="A33" t="s">
        <v>40</v>
      </c>
      <c r="B33" s="3">
        <v>-350756541</v>
      </c>
      <c r="C33" s="3">
        <v>-350756541</v>
      </c>
      <c r="D33" s="3">
        <v>327181389</v>
      </c>
      <c r="E33" s="3">
        <v>430752625</v>
      </c>
      <c r="F33" s="3">
        <v>498222875</v>
      </c>
      <c r="G33" s="3">
        <v>11275700</v>
      </c>
      <c r="H33" s="3">
        <v>48935597</v>
      </c>
      <c r="I33" s="3">
        <v>101789646</v>
      </c>
    </row>
    <row r="34" spans="1:9" x14ac:dyDescent="0.25">
      <c r="A34" t="s">
        <v>41</v>
      </c>
      <c r="B34" s="3"/>
      <c r="C34" s="3"/>
      <c r="D34" s="3"/>
      <c r="E34" s="3"/>
      <c r="F34" s="3">
        <v>291098</v>
      </c>
      <c r="G34" s="3">
        <v>1033219</v>
      </c>
      <c r="H34" s="3">
        <v>1033218</v>
      </c>
      <c r="I34" s="3">
        <v>1033218</v>
      </c>
    </row>
    <row r="35" spans="1:9" x14ac:dyDescent="0.25">
      <c r="A35" s="2"/>
      <c r="B35" s="4">
        <f t="shared" ref="B35:I35" si="6">B31+B32+B33+B34</f>
        <v>244684299</v>
      </c>
      <c r="C35" s="4">
        <f t="shared" si="6"/>
        <v>636567571</v>
      </c>
      <c r="D35" s="4">
        <f t="shared" si="6"/>
        <v>561204898</v>
      </c>
      <c r="E35" s="4">
        <f t="shared" si="6"/>
        <v>1361423300</v>
      </c>
      <c r="F35" s="4">
        <f t="shared" si="6"/>
        <v>2032202762</v>
      </c>
      <c r="G35" s="4">
        <f t="shared" si="6"/>
        <v>613386045</v>
      </c>
      <c r="H35" s="4">
        <f t="shared" si="6"/>
        <v>1027584963</v>
      </c>
      <c r="I35" s="4">
        <f t="shared" si="6"/>
        <v>1369237424</v>
      </c>
    </row>
    <row r="36" spans="1:9" x14ac:dyDescent="0.25">
      <c r="A36" s="14" t="s">
        <v>102</v>
      </c>
      <c r="B36" s="4">
        <f t="shared" ref="B36:I36" si="7">B26-B35</f>
        <v>2428515660</v>
      </c>
      <c r="C36" s="4">
        <f t="shared" si="7"/>
        <v>3494425049</v>
      </c>
      <c r="D36" s="4">
        <f t="shared" si="7"/>
        <v>681181031</v>
      </c>
      <c r="E36" s="4">
        <f t="shared" si="7"/>
        <v>1210106566</v>
      </c>
      <c r="F36" s="4">
        <f t="shared" si="7"/>
        <v>2075643769</v>
      </c>
      <c r="G36" s="4">
        <f t="shared" si="7"/>
        <v>582145910</v>
      </c>
      <c r="H36" s="4">
        <f t="shared" si="7"/>
        <v>1209370797</v>
      </c>
      <c r="I36" s="4">
        <f t="shared" si="7"/>
        <v>1594645361</v>
      </c>
    </row>
    <row r="37" spans="1:9" x14ac:dyDescent="0.25">
      <c r="A37" s="14" t="s">
        <v>103</v>
      </c>
    </row>
    <row r="38" spans="1:9" x14ac:dyDescent="0.25">
      <c r="A38" s="1" t="s">
        <v>42</v>
      </c>
      <c r="B38" s="3">
        <v>1034502099</v>
      </c>
      <c r="C38" s="3">
        <v>1539242029</v>
      </c>
      <c r="D38" s="3">
        <v>448277063</v>
      </c>
      <c r="E38" s="3">
        <v>910519555</v>
      </c>
      <c r="F38" s="3">
        <v>1479347970</v>
      </c>
      <c r="G38" s="3">
        <v>385685593</v>
      </c>
      <c r="H38" s="3">
        <v>829107408</v>
      </c>
      <c r="I38" s="3">
        <v>1046264354</v>
      </c>
    </row>
    <row r="39" spans="1:9" x14ac:dyDescent="0.25">
      <c r="A39" s="1" t="s">
        <v>43</v>
      </c>
      <c r="B39" s="3">
        <v>2500000</v>
      </c>
      <c r="C39" s="3">
        <v>4350000</v>
      </c>
      <c r="D39" s="3">
        <v>-5000000</v>
      </c>
      <c r="E39" s="3">
        <v>-4000000</v>
      </c>
      <c r="F39" s="3">
        <v>497614</v>
      </c>
      <c r="G39" s="3">
        <v>1563667</v>
      </c>
      <c r="H39" s="3">
        <v>-8873772</v>
      </c>
      <c r="I39" s="3">
        <v>-24661316</v>
      </c>
    </row>
    <row r="40" spans="1:9" x14ac:dyDescent="0.25">
      <c r="B40" s="4">
        <f t="shared" ref="B40:I40" si="8">B38+B39</f>
        <v>1037002099</v>
      </c>
      <c r="C40" s="4">
        <f t="shared" si="8"/>
        <v>1543592029</v>
      </c>
      <c r="D40" s="4">
        <f t="shared" si="8"/>
        <v>443277063</v>
      </c>
      <c r="E40" s="4">
        <f t="shared" si="8"/>
        <v>906519555</v>
      </c>
      <c r="F40" s="4">
        <f t="shared" si="8"/>
        <v>1479845584</v>
      </c>
      <c r="G40" s="4">
        <f t="shared" si="8"/>
        <v>387249260</v>
      </c>
      <c r="H40" s="4">
        <f t="shared" si="8"/>
        <v>820233636</v>
      </c>
      <c r="I40" s="4">
        <f t="shared" si="8"/>
        <v>1021603038</v>
      </c>
    </row>
    <row r="41" spans="1:9" x14ac:dyDescent="0.25">
      <c r="A41" s="2" t="s">
        <v>104</v>
      </c>
      <c r="B41" s="4">
        <f t="shared" ref="B41:I41" si="9">B36-B40</f>
        <v>1391513561</v>
      </c>
      <c r="C41" s="4">
        <f>C36-C40+1</f>
        <v>1950833021</v>
      </c>
      <c r="D41" s="4">
        <f t="shared" si="9"/>
        <v>237903968</v>
      </c>
      <c r="E41" s="4">
        <f>E36-E40-2</f>
        <v>303587009</v>
      </c>
      <c r="F41" s="4">
        <f t="shared" si="9"/>
        <v>595798185</v>
      </c>
      <c r="G41" s="4">
        <f t="shared" si="9"/>
        <v>194896650</v>
      </c>
      <c r="H41" s="4">
        <f t="shared" si="9"/>
        <v>389137161</v>
      </c>
      <c r="I41" s="4">
        <f t="shared" si="9"/>
        <v>573042323</v>
      </c>
    </row>
    <row r="42" spans="1:9" x14ac:dyDescent="0.25">
      <c r="A42" s="15" t="s">
        <v>105</v>
      </c>
      <c r="B42" s="5">
        <f>B41/('1'!B44/10)</f>
        <v>1.9060991963531246</v>
      </c>
      <c r="C42" s="5">
        <f>C41/('1'!C44/10)</f>
        <v>2.6722565685058663</v>
      </c>
      <c r="D42" s="5">
        <f>D41/('1'!D44/10)</f>
        <v>0.32588152564473605</v>
      </c>
      <c r="E42" s="5">
        <f>E41/('1'!E44/10)</f>
        <v>0.3960517526324388</v>
      </c>
      <c r="F42" s="5">
        <f>F41/('1'!F44/10)</f>
        <v>0.77726288803245858</v>
      </c>
      <c r="G42" s="5">
        <f>G41/('1'!G44/10)</f>
        <v>0.25425712407440665</v>
      </c>
      <c r="H42" s="5">
        <f>H41/('1'!H44/10)</f>
        <v>0.50765826619564447</v>
      </c>
      <c r="I42" s="5">
        <f>I41/('1'!I44/10)</f>
        <v>0.67961470902662768</v>
      </c>
    </row>
    <row r="43" spans="1:9" x14ac:dyDescent="0.25">
      <c r="A43" s="15" t="s">
        <v>106</v>
      </c>
      <c r="B43" s="4">
        <f>'1'!B44/10</f>
        <v>730032080</v>
      </c>
      <c r="C43" s="4">
        <f>'1'!C44/10</f>
        <v>730032080</v>
      </c>
      <c r="D43" s="4">
        <f>'1'!D44/10</f>
        <v>730032080</v>
      </c>
      <c r="E43" s="4">
        <f>'1'!E44/10</f>
        <v>766533684</v>
      </c>
      <c r="F43" s="4">
        <f>'1'!F44/10</f>
        <v>766533684</v>
      </c>
      <c r="G43" s="4">
        <f>'1'!G44/10</f>
        <v>766533684</v>
      </c>
      <c r="H43" s="4">
        <f>'1'!H44/10</f>
        <v>766533684</v>
      </c>
      <c r="I43" s="4">
        <f>'1'!I44/10</f>
        <v>843187052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5" topLeftCell="H39" activePane="bottomRight" state="frozen"/>
      <selection pane="topRight" activeCell="B1" sqref="B1"/>
      <selection pane="bottomLeft" activeCell="A5" sqref="A5"/>
      <selection pane="bottomRight" activeCell="I50" sqref="I50"/>
    </sheetView>
  </sheetViews>
  <sheetFormatPr defaultRowHeight="15" x14ac:dyDescent="0.25"/>
  <cols>
    <col min="1" max="1" width="56.5703125" bestFit="1" customWidth="1"/>
    <col min="2" max="2" width="17.7109375" bestFit="1" customWidth="1"/>
    <col min="3" max="6" width="14.5703125" bestFit="1" customWidth="1"/>
    <col min="7" max="7" width="13.5703125" bestFit="1" customWidth="1"/>
    <col min="8" max="8" width="14.28515625" customWidth="1"/>
    <col min="9" max="9" width="15.7109375" customWidth="1"/>
  </cols>
  <sheetData>
    <row r="1" spans="1:9" x14ac:dyDescent="0.25">
      <c r="A1" s="2" t="s">
        <v>79</v>
      </c>
      <c r="H1" t="s">
        <v>76</v>
      </c>
    </row>
    <row r="2" spans="1:9" x14ac:dyDescent="0.25">
      <c r="A2" s="2" t="s">
        <v>120</v>
      </c>
    </row>
    <row r="3" spans="1:9" x14ac:dyDescent="0.25">
      <c r="A3" t="s">
        <v>78</v>
      </c>
      <c r="E3" s="8"/>
      <c r="F3" s="8"/>
    </row>
    <row r="4" spans="1:9" x14ac:dyDescent="0.25">
      <c r="B4" s="8" t="s">
        <v>74</v>
      </c>
      <c r="C4" s="8" t="s">
        <v>73</v>
      </c>
      <c r="D4" s="8" t="s">
        <v>75</v>
      </c>
      <c r="E4" s="8" t="s">
        <v>74</v>
      </c>
      <c r="F4" s="8" t="s">
        <v>73</v>
      </c>
      <c r="G4" s="17" t="s">
        <v>75</v>
      </c>
      <c r="H4" s="17" t="s">
        <v>74</v>
      </c>
      <c r="I4" s="17" t="s">
        <v>73</v>
      </c>
    </row>
    <row r="5" spans="1:9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  <c r="G5" s="18">
        <v>43555</v>
      </c>
      <c r="H5" s="18">
        <v>43646</v>
      </c>
      <c r="I5" s="18">
        <v>43738</v>
      </c>
    </row>
    <row r="6" spans="1:9" ht="15.75" x14ac:dyDescent="0.25">
      <c r="A6" s="14" t="s">
        <v>107</v>
      </c>
      <c r="B6" s="10"/>
      <c r="C6" s="10"/>
      <c r="D6" s="10"/>
      <c r="E6" s="10"/>
      <c r="F6" s="10"/>
      <c r="I6" s="2"/>
    </row>
    <row r="7" spans="1:9" x14ac:dyDescent="0.25">
      <c r="A7" s="12" t="s">
        <v>108</v>
      </c>
    </row>
    <row r="8" spans="1:9" x14ac:dyDescent="0.25">
      <c r="A8" s="1" t="s">
        <v>44</v>
      </c>
      <c r="B8" s="3">
        <v>14681707274</v>
      </c>
      <c r="C8" s="3">
        <v>11406045739</v>
      </c>
      <c r="D8" s="3">
        <v>4354388122</v>
      </c>
      <c r="E8" s="3">
        <v>9265613163</v>
      </c>
      <c r="F8" s="3">
        <v>14681707274</v>
      </c>
      <c r="G8" s="3">
        <v>5334821090</v>
      </c>
      <c r="H8" s="3">
        <v>11033688874</v>
      </c>
      <c r="I8" s="3">
        <v>16344049003</v>
      </c>
    </row>
    <row r="9" spans="1:9" x14ac:dyDescent="0.25">
      <c r="A9" s="1" t="s">
        <v>45</v>
      </c>
      <c r="B9" s="3">
        <v>-9239674519</v>
      </c>
      <c r="C9" s="3">
        <v>-6083229397</v>
      </c>
      <c r="D9" s="3">
        <v>-1952904812</v>
      </c>
      <c r="E9" s="3">
        <v>-6423126378</v>
      </c>
      <c r="F9" s="3">
        <v>-9239674519</v>
      </c>
      <c r="G9" s="3">
        <v>-2687615701</v>
      </c>
      <c r="H9" s="3">
        <v>-8640169155</v>
      </c>
      <c r="I9" s="3">
        <v>-11979649993</v>
      </c>
    </row>
    <row r="10" spans="1:9" x14ac:dyDescent="0.25">
      <c r="A10" s="1" t="s">
        <v>46</v>
      </c>
      <c r="B10" s="3">
        <v>426397862</v>
      </c>
      <c r="C10" s="3">
        <v>112916099</v>
      </c>
      <c r="D10" s="3">
        <v>351381362</v>
      </c>
      <c r="E10" s="3">
        <v>386870227</v>
      </c>
      <c r="F10" s="3">
        <v>426397862</v>
      </c>
      <c r="G10" s="3">
        <v>7023173</v>
      </c>
      <c r="H10" s="3">
        <v>53587209</v>
      </c>
      <c r="I10" s="3">
        <v>69494867</v>
      </c>
    </row>
    <row r="11" spans="1:9" x14ac:dyDescent="0.25">
      <c r="A11" s="1" t="s">
        <v>47</v>
      </c>
      <c r="B11" s="3">
        <v>727397154</v>
      </c>
      <c r="C11" s="3">
        <v>645021012</v>
      </c>
      <c r="D11" s="3">
        <v>225434995</v>
      </c>
      <c r="E11" s="3">
        <v>472476370</v>
      </c>
      <c r="F11" s="3">
        <v>727397154</v>
      </c>
      <c r="G11" s="3">
        <v>230927914</v>
      </c>
      <c r="H11" s="3">
        <v>451141252</v>
      </c>
      <c r="I11" s="3">
        <v>642907705</v>
      </c>
    </row>
    <row r="12" spans="1:9" x14ac:dyDescent="0.25">
      <c r="A12" s="1" t="s">
        <v>48</v>
      </c>
      <c r="B12" s="3">
        <v>10795468</v>
      </c>
      <c r="C12" s="3"/>
      <c r="D12" s="3"/>
      <c r="E12" s="3">
        <v>7131523</v>
      </c>
      <c r="F12" s="3">
        <v>10795468</v>
      </c>
      <c r="G12" s="3">
        <v>2179330</v>
      </c>
      <c r="H12" s="3">
        <v>2848730</v>
      </c>
      <c r="I12" s="3">
        <v>17456403</v>
      </c>
    </row>
    <row r="13" spans="1:9" x14ac:dyDescent="0.25">
      <c r="A13" s="1" t="s">
        <v>49</v>
      </c>
      <c r="B13" s="3">
        <v>-1801363590</v>
      </c>
      <c r="C13" s="3">
        <v>-1973786146</v>
      </c>
      <c r="D13" s="3">
        <v>-648851463</v>
      </c>
      <c r="E13" s="3">
        <v>-1171180831</v>
      </c>
      <c r="F13" s="3">
        <v>-1801363590</v>
      </c>
      <c r="G13" s="3">
        <v>-643311191</v>
      </c>
      <c r="H13" s="3">
        <v>-1337846949</v>
      </c>
      <c r="I13" s="3">
        <v>-2038213236</v>
      </c>
    </row>
    <row r="14" spans="1:9" x14ac:dyDescent="0.25">
      <c r="A14" s="1" t="s">
        <v>50</v>
      </c>
      <c r="B14" s="3">
        <v>-523344426</v>
      </c>
      <c r="C14" s="3">
        <v>-397379074</v>
      </c>
      <c r="D14" s="3">
        <v>-156007006</v>
      </c>
      <c r="E14" s="3">
        <v>-352374727</v>
      </c>
      <c r="F14" s="3">
        <v>-523344426</v>
      </c>
      <c r="G14" s="3">
        <v>-171627896</v>
      </c>
      <c r="H14" s="3">
        <v>-388576669</v>
      </c>
      <c r="I14" s="3">
        <v>-618763745</v>
      </c>
    </row>
    <row r="15" spans="1:9" x14ac:dyDescent="0.25">
      <c r="A15" s="1" t="s">
        <v>51</v>
      </c>
      <c r="B15" s="3">
        <v>-1346692501</v>
      </c>
      <c r="C15" s="3">
        <v>-1022239342</v>
      </c>
      <c r="D15" s="3">
        <v>-483809827</v>
      </c>
      <c r="E15" s="3">
        <v>-975297989</v>
      </c>
      <c r="F15" s="3">
        <v>-1346692501</v>
      </c>
      <c r="G15" s="3">
        <v>-241549820</v>
      </c>
      <c r="H15" s="3">
        <v>-727218176</v>
      </c>
      <c r="I15" s="3">
        <v>-966546633</v>
      </c>
    </row>
    <row r="16" spans="1:9" x14ac:dyDescent="0.25">
      <c r="A16" s="1" t="s">
        <v>52</v>
      </c>
      <c r="B16" s="3">
        <v>803781086</v>
      </c>
      <c r="C16" s="3">
        <v>1559539583</v>
      </c>
      <c r="D16" s="3">
        <v>275920755</v>
      </c>
      <c r="E16" s="3">
        <v>521316265</v>
      </c>
      <c r="F16" s="3">
        <v>803781086</v>
      </c>
      <c r="G16" s="3">
        <v>275265243</v>
      </c>
      <c r="H16" s="3">
        <v>591133624</v>
      </c>
      <c r="I16" s="3">
        <v>875577028</v>
      </c>
    </row>
    <row r="17" spans="1:13" x14ac:dyDescent="0.25">
      <c r="A17" s="1" t="s">
        <v>53</v>
      </c>
      <c r="B17" s="3">
        <v>-854352823</v>
      </c>
      <c r="C17" s="3">
        <v>-819843684</v>
      </c>
      <c r="D17" s="3">
        <v>-211907521</v>
      </c>
      <c r="E17" s="3">
        <v>-629178495</v>
      </c>
      <c r="F17" s="3">
        <v>-854352823</v>
      </c>
      <c r="G17" s="3">
        <v>-213378373</v>
      </c>
      <c r="H17" s="3">
        <v>-666135498</v>
      </c>
      <c r="I17" s="3">
        <v>-876797239</v>
      </c>
    </row>
    <row r="18" spans="1:13" x14ac:dyDescent="0.25">
      <c r="A18" s="23"/>
      <c r="B18" s="22">
        <f t="shared" ref="B18:F18" si="0">SUM(B8:B17)</f>
        <v>2884650985</v>
      </c>
      <c r="C18" s="22">
        <f t="shared" si="0"/>
        <v>3427044790</v>
      </c>
      <c r="D18" s="22">
        <f t="shared" si="0"/>
        <v>1753644605</v>
      </c>
      <c r="E18" s="22">
        <f t="shared" si="0"/>
        <v>1102249128</v>
      </c>
      <c r="F18" s="22">
        <f t="shared" si="0"/>
        <v>2884650985</v>
      </c>
      <c r="G18" s="22">
        <f t="shared" ref="G18:H18" si="1">SUM(G8:G17)</f>
        <v>1892733769</v>
      </c>
      <c r="H18" s="22">
        <f t="shared" si="1"/>
        <v>372453242</v>
      </c>
      <c r="I18" s="22">
        <f t="shared" ref="I18" si="2">SUM(I8:I17)</f>
        <v>1469514160</v>
      </c>
    </row>
    <row r="19" spans="1:13" x14ac:dyDescent="0.25">
      <c r="A19" s="24"/>
      <c r="B19" s="22"/>
      <c r="C19" s="22"/>
      <c r="D19" s="22"/>
      <c r="E19" s="22"/>
      <c r="F19" s="22"/>
      <c r="G19" s="22"/>
      <c r="H19" s="22"/>
      <c r="I19" s="22"/>
    </row>
    <row r="20" spans="1:13" x14ac:dyDescent="0.25">
      <c r="A20" s="13" t="s">
        <v>109</v>
      </c>
    </row>
    <row r="21" spans="1:13" x14ac:dyDescent="0.25">
      <c r="A21" s="1" t="s">
        <v>77</v>
      </c>
      <c r="B21" s="3">
        <v>-2385981720</v>
      </c>
      <c r="C21" s="3">
        <f>-78349776123+81502866610</f>
        <v>3153090487</v>
      </c>
      <c r="D21" s="3">
        <v>-1793225482</v>
      </c>
      <c r="E21" s="3">
        <v>-1030323054</v>
      </c>
      <c r="F21" s="3">
        <v>-2385981720</v>
      </c>
      <c r="G21" s="3">
        <v>1737949907</v>
      </c>
      <c r="H21" s="3">
        <v>1622126712</v>
      </c>
      <c r="I21" s="3">
        <v>-3147087486</v>
      </c>
    </row>
    <row r="22" spans="1:13" x14ac:dyDescent="0.25">
      <c r="A22" s="1" t="s">
        <v>54</v>
      </c>
      <c r="B22" s="3">
        <v>-24939841360</v>
      </c>
      <c r="C22" s="3">
        <v>-26658111067</v>
      </c>
      <c r="D22" s="3">
        <v>-4900809818</v>
      </c>
      <c r="E22" s="3">
        <v>-20284476339</v>
      </c>
      <c r="F22" s="3">
        <v>-24939841360</v>
      </c>
      <c r="G22" s="3">
        <v>-9199872091</v>
      </c>
      <c r="H22" s="3">
        <v>-11251556980</v>
      </c>
      <c r="I22" s="3">
        <v>-10618637843</v>
      </c>
    </row>
    <row r="23" spans="1:13" x14ac:dyDescent="0.25">
      <c r="A23" s="1" t="s">
        <v>55</v>
      </c>
      <c r="B23" s="3">
        <v>-24971093</v>
      </c>
      <c r="C23" s="3">
        <v>-586721473</v>
      </c>
      <c r="D23" s="3">
        <v>2046751</v>
      </c>
      <c r="E23" s="3">
        <v>-127403761</v>
      </c>
      <c r="F23" s="3">
        <v>-24971093</v>
      </c>
      <c r="G23" s="3">
        <v>-259648228</v>
      </c>
      <c r="H23" s="3">
        <v>-391989413</v>
      </c>
      <c r="I23" s="3">
        <v>-200479489</v>
      </c>
    </row>
    <row r="24" spans="1:13" x14ac:dyDescent="0.25">
      <c r="A24" s="1" t="s">
        <v>64</v>
      </c>
      <c r="B24" s="3"/>
      <c r="C24" s="3"/>
      <c r="D24" s="3">
        <v>5791794824</v>
      </c>
      <c r="E24" s="3"/>
      <c r="F24" s="3"/>
      <c r="G24" s="3">
        <v>6022367475</v>
      </c>
      <c r="H24" s="3">
        <v>7921579498</v>
      </c>
      <c r="I24" s="3">
        <v>2041828779</v>
      </c>
    </row>
    <row r="25" spans="1:13" x14ac:dyDescent="0.25">
      <c r="A25" s="1" t="s">
        <v>56</v>
      </c>
      <c r="B25" s="3">
        <v>15800431354</v>
      </c>
      <c r="C25" s="3">
        <v>9881354397</v>
      </c>
      <c r="D25" s="3">
        <v>-1571607517</v>
      </c>
      <c r="E25" s="3">
        <v>15120460368</v>
      </c>
      <c r="F25" s="3">
        <v>15800431354</v>
      </c>
    </row>
    <row r="26" spans="1:13" x14ac:dyDescent="0.25">
      <c r="A26" s="1" t="s">
        <v>57</v>
      </c>
      <c r="B26" s="3">
        <v>14315414799</v>
      </c>
      <c r="C26" s="3">
        <v>13479143916</v>
      </c>
      <c r="D26" s="3">
        <v>6029625332</v>
      </c>
      <c r="E26" s="3">
        <v>14603100916</v>
      </c>
      <c r="F26" s="3">
        <v>14315414799</v>
      </c>
      <c r="G26" s="3">
        <v>-1367165466</v>
      </c>
      <c r="H26" s="3">
        <v>8615009430</v>
      </c>
      <c r="I26" s="3">
        <v>12946209875</v>
      </c>
    </row>
    <row r="27" spans="1:13" x14ac:dyDescent="0.25">
      <c r="A27" s="1" t="s">
        <v>58</v>
      </c>
      <c r="B27" s="3">
        <v>956024486</v>
      </c>
      <c r="C27" s="3">
        <v>739677608</v>
      </c>
      <c r="D27" s="3">
        <v>172139918</v>
      </c>
      <c r="E27" s="3">
        <v>449248848</v>
      </c>
      <c r="F27" s="3">
        <v>956024486</v>
      </c>
      <c r="G27" s="3">
        <v>1396058829</v>
      </c>
      <c r="H27" s="3">
        <v>781521404</v>
      </c>
      <c r="I27" s="3">
        <v>1993332300</v>
      </c>
    </row>
    <row r="28" spans="1:13" x14ac:dyDescent="0.25">
      <c r="A28" s="2"/>
      <c r="B28" s="4">
        <f t="shared" ref="B28:I28" si="3">B18+B21+B22+B23+B25+B26+B27+B24</f>
        <v>6605727451</v>
      </c>
      <c r="C28" s="4">
        <f t="shared" si="3"/>
        <v>3435478658</v>
      </c>
      <c r="D28" s="4">
        <f t="shared" si="3"/>
        <v>5483608613</v>
      </c>
      <c r="E28" s="4">
        <f t="shared" si="3"/>
        <v>9832856106</v>
      </c>
      <c r="F28" s="4">
        <f t="shared" si="3"/>
        <v>6605727451</v>
      </c>
      <c r="G28" s="4">
        <f t="shared" si="3"/>
        <v>222424195</v>
      </c>
      <c r="H28" s="4">
        <f t="shared" si="3"/>
        <v>7669143893</v>
      </c>
      <c r="I28" s="4">
        <f t="shared" si="3"/>
        <v>4484680296</v>
      </c>
      <c r="J28" s="4"/>
      <c r="K28" s="4"/>
      <c r="L28" s="4"/>
      <c r="M28" s="4"/>
    </row>
    <row r="30" spans="1:13" x14ac:dyDescent="0.25">
      <c r="A30" s="14" t="s">
        <v>110</v>
      </c>
    </row>
    <row r="31" spans="1:13" x14ac:dyDescent="0.25">
      <c r="A31" s="1" t="s">
        <v>59</v>
      </c>
      <c r="B31" s="3">
        <v>4485655261</v>
      </c>
      <c r="C31" s="3">
        <v>8594800632</v>
      </c>
      <c r="D31" s="3">
        <v>640500000</v>
      </c>
      <c r="E31" s="3">
        <v>2322212981</v>
      </c>
      <c r="F31" s="3">
        <v>4485655261</v>
      </c>
      <c r="G31" s="3">
        <v>-972780291</v>
      </c>
      <c r="H31" s="3">
        <v>-961355428</v>
      </c>
      <c r="I31" s="3">
        <v>2256915994</v>
      </c>
    </row>
    <row r="32" spans="1:13" x14ac:dyDescent="0.25">
      <c r="A32" s="1" t="s">
        <v>60</v>
      </c>
      <c r="B32" s="9">
        <v>-2809948625</v>
      </c>
      <c r="C32" s="3">
        <v>-8357607876</v>
      </c>
      <c r="D32" s="3">
        <v>-2067269761</v>
      </c>
      <c r="E32" s="3">
        <v>-2154680679</v>
      </c>
      <c r="F32" s="3">
        <v>-2809948625</v>
      </c>
      <c r="G32" s="3">
        <v>-35346147</v>
      </c>
    </row>
    <row r="33" spans="1:9" x14ac:dyDescent="0.25">
      <c r="A33" s="1" t="s">
        <v>68</v>
      </c>
      <c r="B33" s="3"/>
      <c r="C33" s="3"/>
      <c r="D33" s="3"/>
      <c r="E33" s="3"/>
      <c r="F33" s="3"/>
    </row>
    <row r="34" spans="1:9" x14ac:dyDescent="0.25">
      <c r="A34" s="1" t="s">
        <v>61</v>
      </c>
      <c r="B34" s="3">
        <v>-95177659</v>
      </c>
      <c r="C34" s="3"/>
      <c r="D34" s="3">
        <v>-13774650</v>
      </c>
      <c r="E34" s="3"/>
      <c r="F34" s="3">
        <v>-95177659</v>
      </c>
    </row>
    <row r="35" spans="1:9" x14ac:dyDescent="0.25">
      <c r="A35" s="1" t="s">
        <v>62</v>
      </c>
      <c r="B35" s="3"/>
      <c r="C35" s="3">
        <v>-41824385</v>
      </c>
      <c r="D35" s="3"/>
      <c r="E35" s="3">
        <v>-113834808</v>
      </c>
      <c r="F35" s="3"/>
      <c r="G35" s="3"/>
      <c r="H35" s="3">
        <v>-99123490</v>
      </c>
      <c r="I35" s="3">
        <v>-148708227</v>
      </c>
    </row>
    <row r="36" spans="1:9" x14ac:dyDescent="0.25">
      <c r="A36" s="2"/>
      <c r="B36" s="4">
        <f t="shared" ref="B36:I36" si="4">SUM(B31:B35)</f>
        <v>1580528977</v>
      </c>
      <c r="C36" s="4">
        <f t="shared" si="4"/>
        <v>195368371</v>
      </c>
      <c r="D36" s="4">
        <f t="shared" si="4"/>
        <v>-1440544411</v>
      </c>
      <c r="E36" s="4">
        <f t="shared" si="4"/>
        <v>53697494</v>
      </c>
      <c r="F36" s="4">
        <f t="shared" si="4"/>
        <v>1580528977</v>
      </c>
      <c r="G36" s="4">
        <f t="shared" si="4"/>
        <v>-1008126438</v>
      </c>
      <c r="H36" s="4">
        <f t="shared" si="4"/>
        <v>-1060478918</v>
      </c>
      <c r="I36" s="4">
        <f t="shared" si="4"/>
        <v>2108207767</v>
      </c>
    </row>
    <row r="38" spans="1:9" x14ac:dyDescent="0.25">
      <c r="A38" s="14" t="s">
        <v>111</v>
      </c>
    </row>
    <row r="39" spans="1:9" x14ac:dyDescent="0.25">
      <c r="A39" s="1" t="s">
        <v>63</v>
      </c>
      <c r="D39" s="3"/>
      <c r="E39" s="3"/>
    </row>
    <row r="40" spans="1:9" x14ac:dyDescent="0.25">
      <c r="A40" s="1" t="s">
        <v>67</v>
      </c>
      <c r="B40" s="3"/>
      <c r="D40" s="3"/>
      <c r="E40" s="3"/>
      <c r="F40" s="3"/>
    </row>
    <row r="41" spans="1:9" x14ac:dyDescent="0.25">
      <c r="A41" s="1" t="s">
        <v>64</v>
      </c>
      <c r="E41" s="3"/>
      <c r="F41" s="3"/>
    </row>
    <row r="42" spans="1:9" x14ac:dyDescent="0.25">
      <c r="A42" s="1" t="s">
        <v>65</v>
      </c>
      <c r="B42" s="3">
        <v>-1092338477</v>
      </c>
      <c r="C42" s="3">
        <v>-859340710</v>
      </c>
      <c r="D42" s="3"/>
      <c r="E42" s="3">
        <v>-1037338477</v>
      </c>
      <c r="F42" s="3">
        <v>-1092338477</v>
      </c>
    </row>
    <row r="43" spans="1:9" x14ac:dyDescent="0.25">
      <c r="A43" s="2"/>
      <c r="B43" s="4">
        <f t="shared" ref="B43:G43" si="5">SUM(B39:B42)</f>
        <v>-1092338477</v>
      </c>
      <c r="C43" s="4">
        <f t="shared" si="5"/>
        <v>-859340710</v>
      </c>
      <c r="D43" s="4">
        <f t="shared" si="5"/>
        <v>0</v>
      </c>
      <c r="E43" s="4">
        <f t="shared" si="5"/>
        <v>-1037338477</v>
      </c>
      <c r="F43" s="4">
        <f t="shared" si="5"/>
        <v>-1092338477</v>
      </c>
      <c r="G43" s="4">
        <f t="shared" si="5"/>
        <v>0</v>
      </c>
    </row>
    <row r="44" spans="1:9" x14ac:dyDescent="0.25">
      <c r="A44" s="2"/>
      <c r="B44" s="4"/>
      <c r="C44" s="4"/>
      <c r="D44" s="4"/>
      <c r="E44" s="4"/>
      <c r="F44" s="4"/>
    </row>
    <row r="45" spans="1:9" x14ac:dyDescent="0.25">
      <c r="A45" s="14" t="s">
        <v>112</v>
      </c>
      <c r="B45" s="4">
        <f t="shared" ref="B45:I45" si="6">B28+B36+B43</f>
        <v>7093917951</v>
      </c>
      <c r="C45" s="4">
        <f t="shared" si="6"/>
        <v>2771506319</v>
      </c>
      <c r="D45" s="4">
        <f t="shared" si="6"/>
        <v>4043064202</v>
      </c>
      <c r="E45" s="4">
        <f t="shared" si="6"/>
        <v>8849215123</v>
      </c>
      <c r="F45" s="4">
        <f t="shared" si="6"/>
        <v>7093917951</v>
      </c>
      <c r="G45" s="4">
        <f t="shared" si="6"/>
        <v>-785702243</v>
      </c>
      <c r="H45" s="4">
        <f t="shared" si="6"/>
        <v>6608664975</v>
      </c>
      <c r="I45" s="4">
        <f t="shared" si="6"/>
        <v>6592888063</v>
      </c>
    </row>
    <row r="46" spans="1:9" x14ac:dyDescent="0.25">
      <c r="A46" s="15" t="s">
        <v>113</v>
      </c>
      <c r="B46" s="3">
        <v>7723993</v>
      </c>
      <c r="C46" s="3">
        <v>60490318</v>
      </c>
      <c r="D46" s="3">
        <v>5665353</v>
      </c>
      <c r="E46" s="3">
        <v>6912788</v>
      </c>
      <c r="F46" s="3">
        <v>7723993</v>
      </c>
      <c r="G46" s="3">
        <v>8483571</v>
      </c>
      <c r="H46" s="3">
        <v>20339249</v>
      </c>
      <c r="I46" s="3">
        <v>18721388</v>
      </c>
    </row>
    <row r="47" spans="1:9" x14ac:dyDescent="0.25">
      <c r="A47" s="15" t="s">
        <v>114</v>
      </c>
      <c r="B47" s="3">
        <v>18383698645</v>
      </c>
      <c r="C47" s="3">
        <v>18299928732</v>
      </c>
      <c r="D47" s="3">
        <v>18383698645</v>
      </c>
      <c r="E47" s="3">
        <v>18383698645</v>
      </c>
      <c r="F47" s="3">
        <v>18383698645</v>
      </c>
      <c r="G47" s="3">
        <v>24842603017</v>
      </c>
      <c r="H47" s="3">
        <v>24842603017</v>
      </c>
      <c r="I47" s="3">
        <v>24842603017</v>
      </c>
    </row>
    <row r="48" spans="1:9" x14ac:dyDescent="0.25">
      <c r="A48" s="14" t="s">
        <v>115</v>
      </c>
      <c r="B48" s="4">
        <f>B45+B46+B47</f>
        <v>25485340589</v>
      </c>
      <c r="C48" s="4">
        <f t="shared" ref="C48:I48" si="7">C45+C46+C47</f>
        <v>21131925369</v>
      </c>
      <c r="D48" s="4">
        <f t="shared" si="7"/>
        <v>22432428200</v>
      </c>
      <c r="E48" s="4">
        <f t="shared" si="7"/>
        <v>27239826556</v>
      </c>
      <c r="F48" s="4">
        <f t="shared" si="7"/>
        <v>25485340589</v>
      </c>
      <c r="G48" s="4">
        <f t="shared" si="7"/>
        <v>24065384345</v>
      </c>
      <c r="H48" s="4">
        <f t="shared" si="7"/>
        <v>31471607241</v>
      </c>
      <c r="I48" s="4">
        <f t="shared" si="7"/>
        <v>31454212468</v>
      </c>
    </row>
    <row r="49" spans="1:9" x14ac:dyDescent="0.25">
      <c r="A49" s="15" t="s">
        <v>116</v>
      </c>
      <c r="B49" s="5">
        <f>B28/('1'!B44/10)</f>
        <v>9.048544073570028</v>
      </c>
      <c r="C49" s="5">
        <f>C28/('1'!C44/10)</f>
        <v>4.7059283449571145</v>
      </c>
      <c r="D49" s="5">
        <f>D28/('1'!D44/10)</f>
        <v>7.5114625277837108</v>
      </c>
      <c r="E49" s="5">
        <f>E28/('1'!E44/10)</f>
        <v>12.827689521338765</v>
      </c>
      <c r="F49" s="5">
        <f>F28/('1'!F44/10)</f>
        <v>8.6176610224476455</v>
      </c>
      <c r="G49" s="5">
        <f>G28/('1'!G44/10)</f>
        <v>0.2901688466439265</v>
      </c>
      <c r="H49" s="5">
        <f>H28/('1'!H44/10)</f>
        <v>10.004966582786205</v>
      </c>
      <c r="I49" s="5">
        <f>I28/('1'!I44/10)</f>
        <v>5.3187252880159264</v>
      </c>
    </row>
    <row r="50" spans="1:9" x14ac:dyDescent="0.25">
      <c r="A50" s="14" t="s">
        <v>117</v>
      </c>
      <c r="B50" s="4">
        <f>'1'!B44/10</f>
        <v>730032080</v>
      </c>
      <c r="C50" s="4">
        <f>'1'!C44/10</f>
        <v>730032080</v>
      </c>
      <c r="D50" s="4">
        <f>'1'!D44/10</f>
        <v>730032080</v>
      </c>
      <c r="E50" s="4">
        <f>'1'!E44/10</f>
        <v>766533684</v>
      </c>
      <c r="F50" s="4">
        <f>'1'!F44/10</f>
        <v>766533684</v>
      </c>
      <c r="G50" s="4">
        <f>'1'!G44/10</f>
        <v>766533684</v>
      </c>
      <c r="H50" s="4">
        <f>'1'!H44/10</f>
        <v>766533684</v>
      </c>
      <c r="I50" s="4">
        <f>'1'!I44/10</f>
        <v>843187052</v>
      </c>
    </row>
  </sheetData>
  <mergeCells count="9">
    <mergeCell ref="A18:A19"/>
    <mergeCell ref="B18:B19"/>
    <mergeCell ref="C18:C19"/>
    <mergeCell ref="D18:D19"/>
    <mergeCell ref="I18:I19"/>
    <mergeCell ref="G18:G19"/>
    <mergeCell ref="H18:H19"/>
    <mergeCell ref="E18:E19"/>
    <mergeCell ref="F18:F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12" sqref="O12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2" t="s">
        <v>79</v>
      </c>
    </row>
    <row r="2" spans="1:6" x14ac:dyDescent="0.25">
      <c r="A2" s="2" t="s">
        <v>69</v>
      </c>
    </row>
    <row r="3" spans="1:6" x14ac:dyDescent="0.25">
      <c r="A3" t="s">
        <v>78</v>
      </c>
    </row>
    <row r="4" spans="1:6" x14ac:dyDescent="0.25">
      <c r="B4" s="8" t="s">
        <v>74</v>
      </c>
      <c r="C4" s="8" t="s">
        <v>73</v>
      </c>
      <c r="D4" s="8" t="s">
        <v>75</v>
      </c>
      <c r="E4" s="8" t="s">
        <v>74</v>
      </c>
      <c r="F4" s="8" t="s">
        <v>73</v>
      </c>
    </row>
    <row r="5" spans="1:6" ht="15.75" x14ac:dyDescent="0.25">
      <c r="B5" s="10">
        <v>42916</v>
      </c>
      <c r="C5" s="10">
        <v>43008</v>
      </c>
      <c r="D5" s="10">
        <v>43190</v>
      </c>
      <c r="E5" s="10">
        <v>43281</v>
      </c>
      <c r="F5" s="10">
        <v>43373</v>
      </c>
    </row>
    <row r="6" spans="1:6" x14ac:dyDescent="0.25">
      <c r="A6" t="s">
        <v>92</v>
      </c>
      <c r="B6" s="6">
        <f>'2'!B7/'2'!B8</f>
        <v>0.34204795409638439</v>
      </c>
      <c r="C6" s="6">
        <f>'2'!C7/'2'!C8</f>
        <v>0.33124206962580705</v>
      </c>
      <c r="D6" s="6">
        <f>'2'!D7/'2'!D8</f>
        <v>0.30186791721959921</v>
      </c>
      <c r="E6" s="6">
        <f>'2'!E7/'2'!E8</f>
        <v>0.29854277076078001</v>
      </c>
      <c r="F6" s="6">
        <f>'2'!F7/'2'!F8</f>
        <v>0.30015603740065089</v>
      </c>
    </row>
    <row r="7" spans="1:6" x14ac:dyDescent="0.25">
      <c r="A7" t="s">
        <v>70</v>
      </c>
      <c r="B7" s="6">
        <f>'2'!B26/'2'!B13</f>
        <v>0.57325812919969599</v>
      </c>
      <c r="C7" s="6">
        <f>'2'!C26/'2'!C13</f>
        <v>0.574306379303266</v>
      </c>
      <c r="D7" s="6">
        <f>'2'!D26/'2'!D13</f>
        <v>0.52712012058981772</v>
      </c>
      <c r="E7" s="6">
        <f>'2'!E26/'2'!E13</f>
        <v>0.53343698935352313</v>
      </c>
      <c r="F7" s="6">
        <f>'2'!F26/'2'!F13</f>
        <v>0.54714668938795852</v>
      </c>
    </row>
    <row r="8" spans="1:6" x14ac:dyDescent="0.25">
      <c r="A8" t="s">
        <v>71</v>
      </c>
      <c r="B8" s="6">
        <f>'2'!B41/'2'!B13</f>
        <v>0.29840508490553475</v>
      </c>
      <c r="C8" s="6">
        <f>'2'!C41/'2'!C13</f>
        <v>0.27121226106566182</v>
      </c>
      <c r="D8" s="6">
        <f>'2'!D41/'2'!D13</f>
        <v>0.10093801400495106</v>
      </c>
      <c r="E8" s="6">
        <f>'2'!E41/'2'!E13</f>
        <v>6.2975951486694076E-2</v>
      </c>
      <c r="F8" s="6">
        <f>'2'!F41/'2'!F13</f>
        <v>7.9357639582203862E-2</v>
      </c>
    </row>
    <row r="9" spans="1:6" x14ac:dyDescent="0.25">
      <c r="A9" t="s">
        <v>93</v>
      </c>
      <c r="B9" s="6">
        <f>'2'!B41/'1'!B28</f>
        <v>6.5109327705963824E-3</v>
      </c>
      <c r="C9" s="6">
        <f>'2'!C41/'1'!C28</f>
        <v>9.0316061585108513E-3</v>
      </c>
      <c r="D9" s="6">
        <f>'2'!D41/'1'!D28</f>
        <v>9.989161802116482E-4</v>
      </c>
      <c r="E9" s="6">
        <f>'2'!E41/'1'!E28</f>
        <v>1.1796876668706167E-3</v>
      </c>
      <c r="F9" s="6">
        <f>'2'!F41/'1'!F28</f>
        <v>2.2994130979110336E-3</v>
      </c>
    </row>
    <row r="10" spans="1:6" x14ac:dyDescent="0.25">
      <c r="A10" t="s">
        <v>94</v>
      </c>
      <c r="B10" s="6">
        <f>'2'!B41/'1'!B48</f>
        <v>0.10741392829576282</v>
      </c>
      <c r="C10" s="6">
        <f>'2'!C41/'1'!C48</f>
        <v>0.14438016476974624</v>
      </c>
      <c r="D10" s="6">
        <f>'2'!D41/'1'!D48</f>
        <v>1.6467360125302706E-2</v>
      </c>
      <c r="E10" s="6">
        <f>'2'!E41/'1'!E48</f>
        <v>2.2624008149796655E-2</v>
      </c>
      <c r="F10" s="6">
        <f>'2'!F41/'1'!F48</f>
        <v>4.3475910043290551E-2</v>
      </c>
    </row>
    <row r="11" spans="1:6" x14ac:dyDescent="0.25">
      <c r="A11" t="s">
        <v>72</v>
      </c>
      <c r="B11" s="7">
        <v>0.12089999999999999</v>
      </c>
      <c r="C11" s="7">
        <v>0.13469999999999999</v>
      </c>
      <c r="D11" s="7">
        <v>0.10929999999999999</v>
      </c>
      <c r="E11" s="7">
        <v>0.1389</v>
      </c>
      <c r="F11" s="7">
        <v>0.11559999999999999</v>
      </c>
    </row>
    <row r="12" spans="1:6" x14ac:dyDescent="0.25">
      <c r="A12" t="s">
        <v>95</v>
      </c>
      <c r="B12" s="7">
        <v>4.8899999999999999E-2</v>
      </c>
      <c r="C12" s="7">
        <v>4.7199999999999999E-2</v>
      </c>
      <c r="D12" s="7">
        <v>3.5799999999999998E-2</v>
      </c>
      <c r="E12" s="7">
        <v>4.9299999999999997E-2</v>
      </c>
      <c r="F12" s="7">
        <v>5.3100000000000001E-2</v>
      </c>
    </row>
    <row r="13" spans="1:6" x14ac:dyDescent="0.25">
      <c r="A13" t="s">
        <v>96</v>
      </c>
      <c r="B13" s="7">
        <v>0.88449999999999995</v>
      </c>
      <c r="C13" s="7">
        <v>0.90229999999999999</v>
      </c>
      <c r="D13" s="7">
        <v>0.80579999999999996</v>
      </c>
      <c r="E13" s="7">
        <v>0.8387</v>
      </c>
      <c r="F13" s="7">
        <v>0.84570000000000001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2018-09-26T06:19:09Z</dcterms:created>
  <dcterms:modified xsi:type="dcterms:W3CDTF">2020-04-12T14:33:56Z</dcterms:modified>
</cp:coreProperties>
</file>