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A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9" i="1" l="1"/>
  <c r="D59" i="1"/>
  <c r="E59" i="1"/>
  <c r="F59" i="1"/>
  <c r="G59" i="1"/>
  <c r="B59" i="1"/>
  <c r="C7" i="2" l="1"/>
  <c r="C11" i="2" s="1"/>
  <c r="C15" i="2" s="1"/>
  <c r="C17" i="2" s="1"/>
  <c r="D7" i="2"/>
  <c r="D11" i="2" s="1"/>
  <c r="D15" i="2" s="1"/>
  <c r="D17" i="2" s="1"/>
  <c r="E7" i="2"/>
  <c r="E11" i="2" s="1"/>
  <c r="E15" i="2" s="1"/>
  <c r="E17" i="2" s="1"/>
  <c r="F7" i="2"/>
  <c r="F11" i="2" s="1"/>
  <c r="F15" i="2" s="1"/>
  <c r="F17" i="2" s="1"/>
  <c r="G7" i="2"/>
  <c r="G11" i="2" s="1"/>
  <c r="G15" i="2" s="1"/>
  <c r="G17" i="2" s="1"/>
  <c r="B7" i="2"/>
  <c r="B11" i="2" s="1"/>
  <c r="B15" i="2" s="1"/>
  <c r="B17" i="2" s="1"/>
  <c r="G37" i="3" l="1"/>
  <c r="G25" i="3"/>
  <c r="G8" i="3"/>
  <c r="G18" i="3" s="1"/>
  <c r="H8" i="3"/>
  <c r="G21" i="2"/>
  <c r="G40" i="1"/>
  <c r="G30" i="1"/>
  <c r="G49" i="1"/>
  <c r="G51" i="1" s="1"/>
  <c r="G21" i="1"/>
  <c r="G12" i="1"/>
  <c r="G22" i="1" l="1"/>
  <c r="G5" i="6" s="1"/>
  <c r="G54" i="1"/>
  <c r="G55" i="1" s="1"/>
  <c r="G58" i="1"/>
  <c r="G10" i="6"/>
  <c r="G8" i="6"/>
  <c r="G7" i="6"/>
  <c r="G43" i="3" l="1"/>
  <c r="G39" i="3"/>
  <c r="G41" i="3" s="1"/>
  <c r="B21" i="2" l="1"/>
  <c r="F37" i="3"/>
  <c r="F25" i="3"/>
  <c r="F8" i="3"/>
  <c r="F18" i="3" s="1"/>
  <c r="F21" i="2"/>
  <c r="G22" i="2"/>
  <c r="H15" i="2"/>
  <c r="F30" i="1"/>
  <c r="F40" i="1"/>
  <c r="F49" i="1"/>
  <c r="F21" i="1"/>
  <c r="F12" i="1"/>
  <c r="C37" i="3"/>
  <c r="D37" i="3"/>
  <c r="B25" i="3"/>
  <c r="C25" i="3"/>
  <c r="D25" i="3"/>
  <c r="B8" i="3"/>
  <c r="B18" i="3" s="1"/>
  <c r="C8" i="3"/>
  <c r="C18" i="3" s="1"/>
  <c r="D8" i="3"/>
  <c r="D18" i="3" s="1"/>
  <c r="E37" i="3"/>
  <c r="E25" i="3"/>
  <c r="E8" i="3"/>
  <c r="E18" i="3" s="1"/>
  <c r="C21" i="2"/>
  <c r="D21" i="2"/>
  <c r="E21" i="2"/>
  <c r="D40" i="1"/>
  <c r="D30" i="1"/>
  <c r="D49" i="1"/>
  <c r="D21" i="1"/>
  <c r="D12" i="1"/>
  <c r="C40" i="1"/>
  <c r="B30" i="1"/>
  <c r="C30" i="1"/>
  <c r="E30" i="1"/>
  <c r="B49" i="1"/>
  <c r="C49" i="1"/>
  <c r="E49" i="1"/>
  <c r="C21" i="1"/>
  <c r="B12" i="1"/>
  <c r="C12" i="1"/>
  <c r="E12" i="1"/>
  <c r="D8" i="6" l="1"/>
  <c r="F51" i="1"/>
  <c r="F58" i="1" s="1"/>
  <c r="F7" i="6"/>
  <c r="C51" i="1"/>
  <c r="C58" i="1" s="1"/>
  <c r="C7" i="6"/>
  <c r="D51" i="1"/>
  <c r="D58" i="1" s="1"/>
  <c r="D7" i="6"/>
  <c r="E51" i="1"/>
  <c r="E58" i="1" s="1"/>
  <c r="E7" i="6"/>
  <c r="B51" i="1"/>
  <c r="B58" i="1" s="1"/>
  <c r="B7" i="6"/>
  <c r="C8" i="6"/>
  <c r="D10" i="6"/>
  <c r="C22" i="2"/>
  <c r="C10" i="6"/>
  <c r="B22" i="2"/>
  <c r="B10" i="6"/>
  <c r="F22" i="2"/>
  <c r="F10" i="6"/>
  <c r="E10" i="6"/>
  <c r="G24" i="2"/>
  <c r="G6" i="6"/>
  <c r="G11" i="6"/>
  <c r="G9" i="6"/>
  <c r="F8" i="6"/>
  <c r="F22" i="1"/>
  <c r="F5" i="6" s="1"/>
  <c r="B43" i="3"/>
  <c r="F54" i="1"/>
  <c r="F55" i="1" s="1"/>
  <c r="C54" i="1"/>
  <c r="C22" i="1"/>
  <c r="C5" i="6" s="1"/>
  <c r="E22" i="2"/>
  <c r="D54" i="1"/>
  <c r="D55" i="1" s="1"/>
  <c r="D22" i="1"/>
  <c r="D5" i="6" s="1"/>
  <c r="D22" i="2"/>
  <c r="E34" i="1"/>
  <c r="E40" i="1" s="1"/>
  <c r="E54" i="1" s="1"/>
  <c r="E15" i="1"/>
  <c r="E21" i="1" s="1"/>
  <c r="C43" i="3" l="1"/>
  <c r="C39" i="3"/>
  <c r="C41" i="3" s="1"/>
  <c r="D39" i="3"/>
  <c r="D41" i="3" s="1"/>
  <c r="D43" i="3"/>
  <c r="E39" i="3"/>
  <c r="E41" i="3" s="1"/>
  <c r="E43" i="3"/>
  <c r="F39" i="3"/>
  <c r="F41" i="3" s="1"/>
  <c r="F43" i="3"/>
  <c r="E55" i="1"/>
  <c r="C55" i="1"/>
  <c r="E22" i="1"/>
  <c r="E5" i="6" s="1"/>
  <c r="E8" i="6"/>
  <c r="F9" i="6"/>
  <c r="F6" i="6"/>
  <c r="F11" i="6"/>
  <c r="F24" i="2"/>
  <c r="C11" i="6"/>
  <c r="C9" i="6"/>
  <c r="C6" i="6"/>
  <c r="C24" i="2"/>
  <c r="E9" i="6"/>
  <c r="E6" i="6"/>
  <c r="E11" i="6"/>
  <c r="E24" i="2"/>
  <c r="B24" i="2"/>
  <c r="B11" i="6"/>
  <c r="B9" i="6"/>
  <c r="B6" i="6"/>
  <c r="D9" i="6"/>
  <c r="D6" i="6"/>
  <c r="D11" i="6"/>
  <c r="D24" i="2"/>
  <c r="B37" i="3"/>
  <c r="B39" i="3" s="1"/>
  <c r="B41" i="3" s="1"/>
  <c r="B40" i="1"/>
  <c r="B54" i="1" s="1"/>
  <c r="B55" i="1" s="1"/>
  <c r="B21" i="1"/>
  <c r="B22" i="1" l="1"/>
  <c r="B5" i="6" s="1"/>
  <c r="B8" i="6"/>
</calcChain>
</file>

<file path=xl/sharedStrings.xml><?xml version="1.0" encoding="utf-8"?>
<sst xmlns="http://schemas.openxmlformats.org/spreadsheetml/2006/main" count="112" uniqueCount="103">
  <si>
    <t>ACI Formulations Limited</t>
  </si>
  <si>
    <t>Assets</t>
  </si>
  <si>
    <t>Property, plant and equipment</t>
  </si>
  <si>
    <t>Biological assets</t>
  </si>
  <si>
    <t>Investments</t>
  </si>
  <si>
    <t>Intangible assets</t>
  </si>
  <si>
    <t>Inventories</t>
  </si>
  <si>
    <t>Trade and other receivables</t>
  </si>
  <si>
    <t>Advances, deposits and prepayments</t>
  </si>
  <si>
    <t>Cash and cash equivalents</t>
  </si>
  <si>
    <t>Share capital</t>
  </si>
  <si>
    <t>Reserves</t>
  </si>
  <si>
    <t>Retained earnings</t>
  </si>
  <si>
    <t>Non-controlling interest</t>
  </si>
  <si>
    <t>Liabilities</t>
  </si>
  <si>
    <t>Employee benefits</t>
  </si>
  <si>
    <t>Deferred tax liabilities</t>
  </si>
  <si>
    <t>Bank overdrafts</t>
  </si>
  <si>
    <t>Loans and borrowings</t>
  </si>
  <si>
    <t>Trade and other payables</t>
  </si>
  <si>
    <t>Provision for tax</t>
  </si>
  <si>
    <t>Current liabilities</t>
  </si>
  <si>
    <t>Other income</t>
  </si>
  <si>
    <t>Administrative, selling and distribution expenses</t>
  </si>
  <si>
    <t>Net finance costs</t>
  </si>
  <si>
    <t>Contribution to WPPF</t>
  </si>
  <si>
    <t>Current tax</t>
  </si>
  <si>
    <t>Deferred tax income/(expense)</t>
  </si>
  <si>
    <t>Cash received from customers</t>
  </si>
  <si>
    <t>Cash received from other income</t>
  </si>
  <si>
    <t>Purchase of inventories</t>
  </si>
  <si>
    <t>Other receivables</t>
  </si>
  <si>
    <t>Operating expenses</t>
  </si>
  <si>
    <t>Other payables</t>
  </si>
  <si>
    <t>Payment for WPPF</t>
  </si>
  <si>
    <t>Income tax expense</t>
  </si>
  <si>
    <t>Acquisition of property, plant and equipment</t>
  </si>
  <si>
    <t>Inter-company debts received/(paid)</t>
  </si>
  <si>
    <t>Proceeds from loans and borrowings</t>
  </si>
  <si>
    <t>Dividends paid</t>
  </si>
  <si>
    <t>Capital Work in Process</t>
  </si>
  <si>
    <t>Advance income tax</t>
  </si>
  <si>
    <t>Inter-company receivables</t>
  </si>
  <si>
    <t>Share premium</t>
  </si>
  <si>
    <t>Revaluation surplus</t>
  </si>
  <si>
    <t>Available-for-sale reserve</t>
  </si>
  <si>
    <t>Current portion of lease obligation</t>
  </si>
  <si>
    <t>Share of profit of equity accounted investees</t>
  </si>
  <si>
    <t>Payments for capital work- in- progress</t>
  </si>
  <si>
    <t>Sale proceeds from property, plant and equipment</t>
  </si>
  <si>
    <t>Payment to non-controlling interest</t>
  </si>
  <si>
    <t>Payment for redemption of Zero Coupon Bonds</t>
  </si>
  <si>
    <t>Issue of shares</t>
  </si>
  <si>
    <t>Repayment of lease obligation</t>
  </si>
  <si>
    <t>Inter-Company Payables</t>
  </si>
  <si>
    <t>Other Receivables</t>
  </si>
  <si>
    <t>Other Payable</t>
  </si>
  <si>
    <t>Interest paid</t>
  </si>
  <si>
    <t>Long Term Liabilities</t>
  </si>
  <si>
    <t>Current Tax libailiites</t>
  </si>
  <si>
    <t>Short term loan received</t>
  </si>
  <si>
    <t>Long term loan paid to banks</t>
  </si>
  <si>
    <t>Debt to Equity</t>
  </si>
  <si>
    <t>Current Ratio</t>
  </si>
  <si>
    <t>Operating Margin</t>
  </si>
  <si>
    <t>Cash paid to suppliers &amp; employees</t>
  </si>
  <si>
    <t>Return on Asset (ROA)</t>
  </si>
  <si>
    <t>Return on Equity (ROE)</t>
  </si>
  <si>
    <t>Net Margin</t>
  </si>
  <si>
    <t>Return on Invested Capital (ROIC)</t>
  </si>
  <si>
    <t>Balance Sheet</t>
  </si>
  <si>
    <t>As at year end</t>
  </si>
  <si>
    <t>Non Current Assets</t>
  </si>
  <si>
    <t>Current Assets</t>
  </si>
  <si>
    <t>Liabilities and Capital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</si>
  <si>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</si>
  <si>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</si>
  <si>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</si>
  <si>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</si>
  <si>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</si>
  <si>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</si>
  <si>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</si>
  <si>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</si>
  <si>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Gross Profit</t>
  </si>
  <si>
    <t>Operating Income/(Expenses)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</si>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</sst>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1" applyNumberFormat="1" applyFont="1"/>
    <xf numFmtId="164" fontId="1" fillId="0" borderId="0" xfId="1" applyNumberFormat="1" applyFont="1"/>
    <xf numFmtId="164" fontId="2" fillId="0" borderId="0" xfId="1" applyNumberFormat="1" applyFont="1"/>
    <xf numFmtId="2" fontId="1" fillId="0" borderId="0" xfId="0" applyNumberFormat="1" applyFont="1"/>
    <xf numFmtId="0" fontId="3" fillId="0" borderId="0" xfId="0" applyFont="1"/>
    <xf numFmtId="43" fontId="1" fillId="0" borderId="0" xfId="0" applyNumberFormat="1" applyFont="1"/>
    <xf numFmtId="165" fontId="0" fillId="0" borderId="0" xfId="2" applyNumberFormat="1" applyFont="1"/>
    <xf numFmtId="10" fontId="0" fillId="0" borderId="0" xfId="2" applyNumberFormat="1" applyFont="1"/>
    <xf numFmtId="2" fontId="0" fillId="0" borderId="0" xfId="0" applyNumberFormat="1"/>
    <xf numFmtId="2" fontId="0" fillId="0" borderId="0" xfId="2" applyNumberFormat="1" applyFont="1"/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4" fontId="1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2" sqref="H12"/>
    </sheetView>
  </sheetViews>
  <sheetFormatPr defaultRowHeight="15" x14ac:dyDescent="0.25"/>
  <cols>
    <col min="1" max="1" width="41.28515625" bestFit="1" customWidth="1"/>
    <col min="2" max="7" width="14.28515625" bestFit="1" customWidth="1"/>
    <col min="8" max="8" width="18.42578125" customWidth="1"/>
  </cols>
  <sheetData>
    <row r="1" spans="1:8" ht="15.75" x14ac:dyDescent="0.25">
      <c r="A1" s="7" t="s">
        <v>0</v>
      </c>
    </row>
    <row r="2" spans="1:8" ht="15.75" x14ac:dyDescent="0.25">
      <c r="A2" s="7" t="s">
        <v>70</v>
      </c>
    </row>
    <row r="3" spans="1:8" ht="15.75" x14ac:dyDescent="0.25">
      <c r="A3" s="7" t="s">
        <v>71</v>
      </c>
    </row>
    <row r="4" spans="1:8" ht="15.75" x14ac:dyDescent="0.25">
      <c r="B4" s="7">
        <v>2013</v>
      </c>
      <c r="C4" s="7">
        <v>2014</v>
      </c>
      <c r="D4" s="7">
        <v>2015</v>
      </c>
      <c r="E4" s="7">
        <v>2016</v>
      </c>
      <c r="F4" s="7">
        <v>2017</v>
      </c>
      <c r="G4" s="7">
        <v>2018</v>
      </c>
      <c r="H4" s="7">
        <v>2019</v>
      </c>
    </row>
    <row r="5" spans="1:8" x14ac:dyDescent="0.25">
      <c r="A5" s="15" t="s">
        <v>1</v>
      </c>
      <c r="B5" s="3"/>
      <c r="C5" s="3"/>
      <c r="D5" s="3"/>
      <c r="E5" s="3"/>
      <c r="F5" s="3"/>
      <c r="G5" s="3"/>
    </row>
    <row r="6" spans="1:8" x14ac:dyDescent="0.25">
      <c r="A6" s="16" t="s">
        <v>72</v>
      </c>
      <c r="B6" s="3"/>
      <c r="C6" s="3"/>
      <c r="D6" s="3"/>
      <c r="E6" s="3"/>
      <c r="F6" s="3"/>
      <c r="G6" s="3"/>
    </row>
    <row r="7" spans="1:8" x14ac:dyDescent="0.25">
      <c r="A7" t="s">
        <v>2</v>
      </c>
      <c r="B7" s="3">
        <v>1218525759</v>
      </c>
      <c r="C7" s="3">
        <v>1249002024</v>
      </c>
      <c r="D7" s="3">
        <v>1747967897</v>
      </c>
      <c r="E7" s="3">
        <v>1743007087</v>
      </c>
      <c r="F7" s="3">
        <v>1795620835</v>
      </c>
      <c r="G7" s="3">
        <v>1795746344</v>
      </c>
    </row>
    <row r="8" spans="1:8" x14ac:dyDescent="0.25">
      <c r="A8" t="s">
        <v>40</v>
      </c>
      <c r="B8" s="3">
        <v>26282530</v>
      </c>
      <c r="C8" s="3">
        <v>0</v>
      </c>
      <c r="D8" s="3">
        <v>0</v>
      </c>
      <c r="E8" s="3">
        <v>0</v>
      </c>
      <c r="F8" s="3">
        <v>0</v>
      </c>
      <c r="G8" s="3"/>
    </row>
    <row r="9" spans="1:8" x14ac:dyDescent="0.25">
      <c r="A9" t="s">
        <v>3</v>
      </c>
      <c r="B9" s="3"/>
      <c r="C9" s="3">
        <v>5395071</v>
      </c>
      <c r="D9" s="3">
        <v>0</v>
      </c>
      <c r="E9" s="3">
        <v>0</v>
      </c>
      <c r="F9" s="3">
        <v>0</v>
      </c>
      <c r="G9" s="3"/>
    </row>
    <row r="10" spans="1:8" x14ac:dyDescent="0.25">
      <c r="A10" t="s">
        <v>4</v>
      </c>
      <c r="B10" s="3">
        <v>2808233</v>
      </c>
      <c r="C10" s="3">
        <v>3039138</v>
      </c>
      <c r="D10" s="3">
        <v>3046144</v>
      </c>
      <c r="E10" s="3">
        <v>3089040</v>
      </c>
      <c r="F10" s="3">
        <v>3118953</v>
      </c>
      <c r="G10" s="3">
        <v>33147743</v>
      </c>
    </row>
    <row r="11" spans="1:8" x14ac:dyDescent="0.25">
      <c r="A11" t="s">
        <v>5</v>
      </c>
      <c r="B11" s="3"/>
      <c r="C11" s="3">
        <v>12382918</v>
      </c>
      <c r="D11" s="3">
        <v>12382918</v>
      </c>
      <c r="E11" s="3">
        <v>12382918</v>
      </c>
      <c r="F11" s="3">
        <v>5147792</v>
      </c>
      <c r="G11" s="3">
        <v>5147792</v>
      </c>
    </row>
    <row r="12" spans="1:8" x14ac:dyDescent="0.25">
      <c r="A12" s="1"/>
      <c r="B12" s="4">
        <f t="shared" ref="B12:C12" si="0">SUM(B7:B11)</f>
        <v>1247616522</v>
      </c>
      <c r="C12" s="4">
        <f t="shared" si="0"/>
        <v>1269819151</v>
      </c>
      <c r="D12" s="4">
        <f>SUM(D7:D11)</f>
        <v>1763396959</v>
      </c>
      <c r="E12" s="4">
        <f>SUM(E7:E11)</f>
        <v>1758479045</v>
      </c>
      <c r="F12" s="4">
        <f>SUM(F7:F11)</f>
        <v>1803887580</v>
      </c>
      <c r="G12" s="4">
        <f>SUM(G7:G11)</f>
        <v>1834041879</v>
      </c>
    </row>
    <row r="13" spans="1:8" x14ac:dyDescent="0.25">
      <c r="A13" s="16" t="s">
        <v>73</v>
      </c>
      <c r="B13" s="4"/>
      <c r="C13" s="4"/>
      <c r="D13" s="4"/>
      <c r="E13" s="4"/>
      <c r="F13" s="4"/>
      <c r="G13" s="4"/>
    </row>
    <row r="14" spans="1:8" x14ac:dyDescent="0.25">
      <c r="A14" t="s">
        <v>6</v>
      </c>
      <c r="B14" s="3">
        <v>573655124</v>
      </c>
      <c r="C14" s="3">
        <v>679684859</v>
      </c>
      <c r="D14" s="3">
        <v>899366357</v>
      </c>
      <c r="E14" s="3">
        <v>1004511450</v>
      </c>
      <c r="F14" s="3">
        <v>1397198792</v>
      </c>
      <c r="G14" s="3">
        <v>1629233566</v>
      </c>
    </row>
    <row r="15" spans="1:8" x14ac:dyDescent="0.25">
      <c r="A15" t="s">
        <v>7</v>
      </c>
      <c r="B15" s="3">
        <v>454260458</v>
      </c>
      <c r="C15" s="3">
        <v>849636929</v>
      </c>
      <c r="D15" s="3">
        <v>1264626778</v>
      </c>
      <c r="E15" s="3">
        <f>1190805166+10085588</f>
        <v>1200890754</v>
      </c>
      <c r="F15" s="3">
        <v>1339390192</v>
      </c>
      <c r="G15" s="3">
        <v>1360567380</v>
      </c>
    </row>
    <row r="16" spans="1:8" x14ac:dyDescent="0.25">
      <c r="A16" t="s">
        <v>55</v>
      </c>
      <c r="B16" s="3">
        <v>7129187</v>
      </c>
      <c r="C16" s="3">
        <v>0</v>
      </c>
      <c r="D16" s="3">
        <v>9803584</v>
      </c>
      <c r="E16" s="3">
        <v>0</v>
      </c>
      <c r="F16" s="3">
        <v>7088014</v>
      </c>
      <c r="G16" s="3">
        <v>26004265</v>
      </c>
    </row>
    <row r="17" spans="1:7" x14ac:dyDescent="0.25">
      <c r="A17" t="s">
        <v>8</v>
      </c>
      <c r="B17" s="3">
        <v>40103083</v>
      </c>
      <c r="C17" s="3">
        <v>183357798</v>
      </c>
      <c r="D17" s="3">
        <v>311064400</v>
      </c>
      <c r="E17" s="3">
        <v>394558075</v>
      </c>
      <c r="F17" s="3">
        <v>404723417</v>
      </c>
      <c r="G17" s="3">
        <v>500830409</v>
      </c>
    </row>
    <row r="18" spans="1:7" x14ac:dyDescent="0.25">
      <c r="A18" t="s">
        <v>41</v>
      </c>
      <c r="B18" s="3">
        <v>94366386</v>
      </c>
      <c r="C18" s="3"/>
      <c r="D18" s="3">
        <v>0</v>
      </c>
      <c r="E18" s="3"/>
      <c r="F18" s="3">
        <v>0</v>
      </c>
      <c r="G18" s="3">
        <v>0</v>
      </c>
    </row>
    <row r="19" spans="1:7" x14ac:dyDescent="0.25">
      <c r="A19" t="s">
        <v>42</v>
      </c>
      <c r="B19" s="3">
        <v>363815990</v>
      </c>
      <c r="C19" s="3"/>
      <c r="D19" s="3">
        <v>0</v>
      </c>
      <c r="E19" s="3">
        <v>212659</v>
      </c>
      <c r="F19" s="3">
        <v>0</v>
      </c>
      <c r="G19" s="3">
        <v>490417631</v>
      </c>
    </row>
    <row r="20" spans="1:7" x14ac:dyDescent="0.25">
      <c r="A20" t="s">
        <v>9</v>
      </c>
      <c r="B20" s="3">
        <v>118780242</v>
      </c>
      <c r="C20" s="3">
        <v>87399652</v>
      </c>
      <c r="D20" s="3">
        <v>95685266</v>
      </c>
      <c r="E20" s="3">
        <v>114893750</v>
      </c>
      <c r="F20" s="3">
        <v>150743214</v>
      </c>
      <c r="G20" s="3">
        <v>262105286</v>
      </c>
    </row>
    <row r="21" spans="1:7" x14ac:dyDescent="0.25">
      <c r="A21" s="1"/>
      <c r="B21" s="4">
        <f t="shared" ref="B21:C21" si="1">SUM(B14:B20)</f>
        <v>1652110470</v>
      </c>
      <c r="C21" s="4">
        <f t="shared" si="1"/>
        <v>1800079238</v>
      </c>
      <c r="D21" s="4">
        <f>SUM(D14:D20)</f>
        <v>2580546385</v>
      </c>
      <c r="E21" s="4">
        <f>SUM(E14:E20)</f>
        <v>2715066688</v>
      </c>
      <c r="F21" s="4">
        <f>SUM(F14:F20)</f>
        <v>3299143629</v>
      </c>
      <c r="G21" s="4">
        <f>SUM(G14:G20)</f>
        <v>4269158537</v>
      </c>
    </row>
    <row r="22" spans="1:7" x14ac:dyDescent="0.25">
      <c r="A22" s="1"/>
      <c r="B22" s="4">
        <f t="shared" ref="B22:C22" si="2">B12+B21</f>
        <v>2899726992</v>
      </c>
      <c r="C22" s="4">
        <f t="shared" si="2"/>
        <v>3069898389</v>
      </c>
      <c r="D22" s="4">
        <f>D12+D21</f>
        <v>4343943344</v>
      </c>
      <c r="E22" s="4">
        <f>E12+E21</f>
        <v>4473545733</v>
      </c>
      <c r="F22" s="4">
        <f>F12+F21</f>
        <v>5103031209</v>
      </c>
      <c r="G22" s="4">
        <f>G12+G21</f>
        <v>6103200416</v>
      </c>
    </row>
    <row r="23" spans="1:7" x14ac:dyDescent="0.25">
      <c r="B23" s="3"/>
      <c r="C23" s="3"/>
      <c r="D23" s="3"/>
      <c r="E23" s="3"/>
      <c r="F23" s="3"/>
      <c r="G23" s="3"/>
    </row>
    <row r="24" spans="1:7" ht="15.75" x14ac:dyDescent="0.25">
      <c r="A24" s="17" t="s">
        <v>74</v>
      </c>
      <c r="B24" s="3"/>
      <c r="C24" s="3"/>
      <c r="D24" s="3"/>
      <c r="E24" s="3"/>
      <c r="F24" s="3"/>
      <c r="G24" s="3"/>
    </row>
    <row r="25" spans="1:7" ht="15.75" x14ac:dyDescent="0.25">
      <c r="A25" s="18" t="s">
        <v>14</v>
      </c>
      <c r="B25" s="3"/>
      <c r="C25" s="3"/>
      <c r="D25" s="3"/>
      <c r="E25" s="3"/>
      <c r="F25" s="3"/>
      <c r="G25" s="3"/>
    </row>
    <row r="26" spans="1:7" x14ac:dyDescent="0.25">
      <c r="A26" s="16" t="s">
        <v>75</v>
      </c>
      <c r="B26" s="3"/>
      <c r="C26" s="3"/>
      <c r="D26" s="3"/>
      <c r="E26" s="3"/>
      <c r="F26" s="3"/>
      <c r="G26" s="3"/>
    </row>
    <row r="27" spans="1:7" x14ac:dyDescent="0.25">
      <c r="A27" t="s">
        <v>15</v>
      </c>
      <c r="B27" s="3"/>
      <c r="C27" s="3">
        <v>13275149</v>
      </c>
      <c r="D27" s="3">
        <v>15864476</v>
      </c>
      <c r="E27" s="3">
        <v>29271614</v>
      </c>
      <c r="F27" s="3">
        <v>30560130</v>
      </c>
      <c r="G27" s="3">
        <v>39179275</v>
      </c>
    </row>
    <row r="28" spans="1:7" x14ac:dyDescent="0.25">
      <c r="A28" s="2" t="s">
        <v>58</v>
      </c>
      <c r="B28" s="3">
        <v>10987355</v>
      </c>
      <c r="C28" s="3"/>
      <c r="D28" s="3"/>
      <c r="E28" s="3"/>
      <c r="F28" s="4">
        <v>0</v>
      </c>
      <c r="G28" s="4">
        <v>0</v>
      </c>
    </row>
    <row r="29" spans="1:7" x14ac:dyDescent="0.25">
      <c r="A29" t="s">
        <v>16</v>
      </c>
      <c r="B29" s="3">
        <v>53149289</v>
      </c>
      <c r="C29" s="3">
        <v>47547621</v>
      </c>
      <c r="D29" s="3">
        <v>60991894</v>
      </c>
      <c r="E29" s="3">
        <v>47075010</v>
      </c>
      <c r="F29" s="3">
        <v>51201931</v>
      </c>
      <c r="G29" s="3">
        <v>58526713</v>
      </c>
    </row>
    <row r="30" spans="1:7" x14ac:dyDescent="0.25">
      <c r="A30" s="1"/>
      <c r="B30" s="4">
        <f t="shared" ref="B30:G30" si="3">SUM(B27:B29)</f>
        <v>64136644</v>
      </c>
      <c r="C30" s="4">
        <f t="shared" si="3"/>
        <v>60822770</v>
      </c>
      <c r="D30" s="4">
        <f t="shared" si="3"/>
        <v>76856370</v>
      </c>
      <c r="E30" s="4">
        <f t="shared" si="3"/>
        <v>76346624</v>
      </c>
      <c r="F30" s="4">
        <f t="shared" si="3"/>
        <v>81762061</v>
      </c>
      <c r="G30" s="4">
        <f t="shared" si="3"/>
        <v>97705988</v>
      </c>
    </row>
    <row r="31" spans="1:7" x14ac:dyDescent="0.25">
      <c r="A31" s="16" t="s">
        <v>76</v>
      </c>
      <c r="B31" s="4"/>
      <c r="C31" s="4"/>
      <c r="D31" s="4"/>
      <c r="E31" s="4"/>
      <c r="F31" s="4"/>
      <c r="G31" s="4"/>
    </row>
    <row r="32" spans="1:7" x14ac:dyDescent="0.25">
      <c r="A32" t="s">
        <v>17</v>
      </c>
      <c r="B32" s="3">
        <v>52490536</v>
      </c>
      <c r="C32" s="3">
        <v>63351555</v>
      </c>
      <c r="D32" s="3">
        <v>51877357</v>
      </c>
      <c r="E32" s="3">
        <v>68781653</v>
      </c>
      <c r="F32" s="3">
        <v>85843847</v>
      </c>
      <c r="G32" s="3">
        <v>163497501</v>
      </c>
    </row>
    <row r="33" spans="1:7" x14ac:dyDescent="0.25">
      <c r="A33" t="s">
        <v>18</v>
      </c>
      <c r="B33" s="3">
        <v>757296347</v>
      </c>
      <c r="C33" s="3">
        <v>712586115</v>
      </c>
      <c r="D33" s="3">
        <v>787827659</v>
      </c>
      <c r="E33" s="3">
        <v>948550813</v>
      </c>
      <c r="F33" s="3">
        <v>1881364554</v>
      </c>
      <c r="G33" s="3">
        <v>2746378692</v>
      </c>
    </row>
    <row r="34" spans="1:7" x14ac:dyDescent="0.25">
      <c r="A34" t="s">
        <v>19</v>
      </c>
      <c r="B34" s="3">
        <v>76339936</v>
      </c>
      <c r="C34" s="3">
        <v>288126168</v>
      </c>
      <c r="D34" s="3">
        <v>64905022</v>
      </c>
      <c r="E34" s="3">
        <f>34480801+399342642</f>
        <v>433823443</v>
      </c>
      <c r="F34" s="3">
        <v>66025151</v>
      </c>
      <c r="G34" s="3">
        <v>132432664</v>
      </c>
    </row>
    <row r="35" spans="1:7" x14ac:dyDescent="0.25">
      <c r="A35" t="s">
        <v>56</v>
      </c>
      <c r="B35" s="3">
        <v>99534559</v>
      </c>
      <c r="C35" s="3"/>
      <c r="D35" s="3">
        <v>310302679</v>
      </c>
      <c r="E35" s="3">
        <v>0</v>
      </c>
      <c r="F35" s="3">
        <v>257187927</v>
      </c>
      <c r="G35" s="3">
        <v>197588908</v>
      </c>
    </row>
    <row r="36" spans="1:7" x14ac:dyDescent="0.25">
      <c r="A36" t="s">
        <v>46</v>
      </c>
      <c r="B36" s="3"/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54</v>
      </c>
      <c r="B37" s="3">
        <v>3336616</v>
      </c>
      <c r="C37" s="3">
        <v>0</v>
      </c>
      <c r="D37" s="3">
        <v>491138072</v>
      </c>
      <c r="E37" s="3">
        <v>403437863</v>
      </c>
      <c r="F37" s="3">
        <v>56695146</v>
      </c>
      <c r="G37" s="3">
        <v>0</v>
      </c>
    </row>
    <row r="38" spans="1:7" x14ac:dyDescent="0.25">
      <c r="A38" t="s">
        <v>59</v>
      </c>
      <c r="B38" s="3">
        <v>116120379</v>
      </c>
      <c r="C38" s="3"/>
      <c r="D38" s="3"/>
      <c r="E38" s="3"/>
      <c r="F38" s="3">
        <v>0</v>
      </c>
      <c r="G38" s="3">
        <v>0</v>
      </c>
    </row>
    <row r="39" spans="1:7" x14ac:dyDescent="0.25">
      <c r="A39" t="s">
        <v>20</v>
      </c>
      <c r="B39" s="3">
        <v>0</v>
      </c>
      <c r="C39" s="3">
        <v>141253848</v>
      </c>
      <c r="D39" s="3">
        <v>220406228</v>
      </c>
      <c r="E39" s="3">
        <v>270288907</v>
      </c>
      <c r="F39" s="3">
        <v>0</v>
      </c>
      <c r="G39" s="3">
        <v>270340004</v>
      </c>
    </row>
    <row r="40" spans="1:7" x14ac:dyDescent="0.25">
      <c r="A40" s="1" t="s">
        <v>21</v>
      </c>
      <c r="B40" s="4">
        <f t="shared" ref="B40:G40" si="4">SUM(B32:B39)</f>
        <v>1105118373</v>
      </c>
      <c r="C40" s="4">
        <f t="shared" si="4"/>
        <v>1205317686</v>
      </c>
      <c r="D40" s="4">
        <f t="shared" si="4"/>
        <v>1926457017</v>
      </c>
      <c r="E40" s="4">
        <f t="shared" si="4"/>
        <v>2124882679</v>
      </c>
      <c r="F40" s="4">
        <f t="shared" si="4"/>
        <v>2347116625</v>
      </c>
      <c r="G40" s="4">
        <f t="shared" si="4"/>
        <v>3510237769</v>
      </c>
    </row>
    <row r="41" spans="1:7" x14ac:dyDescent="0.25">
      <c r="A41" s="1"/>
      <c r="B41" s="4"/>
      <c r="C41" s="4"/>
      <c r="D41" s="4"/>
      <c r="E41" s="4"/>
      <c r="F41" s="4"/>
      <c r="G41" s="4"/>
    </row>
    <row r="42" spans="1:7" x14ac:dyDescent="0.25">
      <c r="A42" s="16" t="s">
        <v>77</v>
      </c>
      <c r="B42" s="3"/>
      <c r="C42" s="3"/>
      <c r="D42" s="3"/>
      <c r="E42" s="3"/>
      <c r="F42" s="3"/>
      <c r="G42" s="3"/>
    </row>
    <row r="43" spans="1:7" x14ac:dyDescent="0.25">
      <c r="A43" t="s">
        <v>10</v>
      </c>
      <c r="B43" s="3">
        <v>450000000</v>
      </c>
      <c r="C43" s="3">
        <v>450000000</v>
      </c>
      <c r="D43" s="3">
        <v>450000000</v>
      </c>
      <c r="E43" s="3">
        <v>450000000</v>
      </c>
      <c r="F43" s="3">
        <v>450000000</v>
      </c>
      <c r="G43" s="3">
        <v>450000000</v>
      </c>
    </row>
    <row r="44" spans="1:7" x14ac:dyDescent="0.25">
      <c r="A44" t="s">
        <v>43</v>
      </c>
      <c r="B44" s="3"/>
      <c r="C44" s="3">
        <v>0</v>
      </c>
      <c r="D44" s="3">
        <v>0</v>
      </c>
      <c r="E44" s="3"/>
      <c r="F44" s="3"/>
      <c r="G44" s="3">
        <v>0</v>
      </c>
    </row>
    <row r="45" spans="1:7" x14ac:dyDescent="0.25">
      <c r="A45" t="s">
        <v>11</v>
      </c>
      <c r="B45" s="3">
        <v>692960311</v>
      </c>
      <c r="C45" s="3">
        <v>692960311</v>
      </c>
      <c r="D45" s="3">
        <v>0</v>
      </c>
      <c r="E45" s="3">
        <v>1136392931</v>
      </c>
      <c r="F45" s="3">
        <v>1136392931</v>
      </c>
      <c r="G45" s="3">
        <v>0</v>
      </c>
    </row>
    <row r="46" spans="1:7" x14ac:dyDescent="0.25">
      <c r="A46" t="s">
        <v>44</v>
      </c>
      <c r="B46" s="3"/>
      <c r="C46" s="3">
        <v>0</v>
      </c>
      <c r="D46" s="3">
        <v>1136392931</v>
      </c>
      <c r="E46" s="3">
        <v>0</v>
      </c>
      <c r="F46" s="3">
        <v>0</v>
      </c>
      <c r="G46" s="3">
        <v>1136392931</v>
      </c>
    </row>
    <row r="47" spans="1:7" x14ac:dyDescent="0.25">
      <c r="A47" t="s">
        <v>45</v>
      </c>
      <c r="B47" s="3"/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t="s">
        <v>12</v>
      </c>
      <c r="B48" s="3">
        <v>587511664</v>
      </c>
      <c r="C48" s="3">
        <v>661475821</v>
      </c>
      <c r="D48" s="3">
        <v>754444449</v>
      </c>
      <c r="E48" s="3">
        <v>686155155</v>
      </c>
      <c r="F48" s="3">
        <v>859292594</v>
      </c>
      <c r="G48" s="3">
        <v>909029248</v>
      </c>
    </row>
    <row r="49" spans="1:7" x14ac:dyDescent="0.25">
      <c r="A49" s="1"/>
      <c r="B49" s="4">
        <f t="shared" ref="B49:C49" si="5">SUM(B43:B48)</f>
        <v>1730471975</v>
      </c>
      <c r="C49" s="4">
        <f t="shared" si="5"/>
        <v>1804436132</v>
      </c>
      <c r="D49" s="4">
        <f>SUM(D43:D48)</f>
        <v>2340837380</v>
      </c>
      <c r="E49" s="4">
        <f>SUM(E43:E48)</f>
        <v>2272548086</v>
      </c>
      <c r="F49" s="4">
        <f>SUM(F43:F48)</f>
        <v>2445685525</v>
      </c>
      <c r="G49" s="4">
        <f>SUM(G43:G48)</f>
        <v>2495422179</v>
      </c>
    </row>
    <row r="50" spans="1:7" s="1" customFormat="1" x14ac:dyDescent="0.25">
      <c r="A50" s="16" t="s">
        <v>13</v>
      </c>
      <c r="B50" s="4"/>
      <c r="C50" s="4">
        <v>-678199</v>
      </c>
      <c r="D50" s="4">
        <v>-207423</v>
      </c>
      <c r="E50" s="4">
        <v>-231655</v>
      </c>
      <c r="F50" s="4">
        <v>-210452</v>
      </c>
      <c r="G50" s="4">
        <v>0</v>
      </c>
    </row>
    <row r="51" spans="1:7" x14ac:dyDescent="0.25">
      <c r="A51" s="1"/>
      <c r="B51" s="4">
        <f t="shared" ref="B51:G51" si="6">B49+B50</f>
        <v>1730471975</v>
      </c>
      <c r="C51" s="4">
        <f t="shared" si="6"/>
        <v>1803757933</v>
      </c>
      <c r="D51" s="4">
        <f t="shared" si="6"/>
        <v>2340629957</v>
      </c>
      <c r="E51" s="4">
        <f t="shared" si="6"/>
        <v>2272316431</v>
      </c>
      <c r="F51" s="4">
        <f t="shared" si="6"/>
        <v>2445475073</v>
      </c>
      <c r="G51" s="4">
        <f t="shared" si="6"/>
        <v>2495422179</v>
      </c>
    </row>
    <row r="52" spans="1:7" x14ac:dyDescent="0.25">
      <c r="A52" s="1"/>
      <c r="B52" s="4"/>
      <c r="C52" s="4"/>
      <c r="D52" s="4"/>
      <c r="E52" s="4"/>
      <c r="F52" s="4"/>
      <c r="G52" s="4"/>
    </row>
    <row r="53" spans="1:7" x14ac:dyDescent="0.25">
      <c r="A53" s="1"/>
      <c r="B53" s="4"/>
      <c r="C53" s="4"/>
      <c r="D53" s="4"/>
      <c r="E53" s="4"/>
      <c r="F53" s="4"/>
      <c r="G53" s="4"/>
    </row>
    <row r="54" spans="1:7" x14ac:dyDescent="0.25">
      <c r="A54" s="1"/>
      <c r="B54" s="4">
        <f t="shared" ref="B54:G54" si="7">B30+B40</f>
        <v>1169255017</v>
      </c>
      <c r="C54" s="4">
        <f t="shared" si="7"/>
        <v>1266140456</v>
      </c>
      <c r="D54" s="4">
        <f t="shared" si="7"/>
        <v>2003313387</v>
      </c>
      <c r="E54" s="4">
        <f t="shared" si="7"/>
        <v>2201229303</v>
      </c>
      <c r="F54" s="4">
        <f t="shared" si="7"/>
        <v>2428878686</v>
      </c>
      <c r="G54" s="4">
        <f t="shared" si="7"/>
        <v>3607943757</v>
      </c>
    </row>
    <row r="55" spans="1:7" x14ac:dyDescent="0.25">
      <c r="A55" s="1"/>
      <c r="B55" s="4">
        <f>B51+B54</f>
        <v>2899726992</v>
      </c>
      <c r="C55" s="4">
        <f>C51+C54</f>
        <v>3069898389</v>
      </c>
      <c r="D55" s="4">
        <f>D51+D54</f>
        <v>4343943344</v>
      </c>
      <c r="E55" s="4">
        <f>(E51+E54)-1</f>
        <v>4473545733</v>
      </c>
      <c r="F55" s="4">
        <f>F51+F54</f>
        <v>4874353759</v>
      </c>
      <c r="G55" s="4">
        <f>G51+G54</f>
        <v>6103365936</v>
      </c>
    </row>
    <row r="56" spans="1:7" x14ac:dyDescent="0.25">
      <c r="B56" s="3"/>
      <c r="C56" s="3"/>
      <c r="D56" s="3"/>
      <c r="E56" s="3"/>
      <c r="F56" s="3"/>
      <c r="G56" s="3"/>
    </row>
    <row r="58" spans="1:7" x14ac:dyDescent="0.25">
      <c r="A58" s="19" t="s">
        <v>78</v>
      </c>
      <c r="B58" s="8">
        <f t="shared" ref="B58:G58" si="8">B51/(B43/10)</f>
        <v>38.454932777777778</v>
      </c>
      <c r="C58" s="8">
        <f t="shared" si="8"/>
        <v>40.083509622222223</v>
      </c>
      <c r="D58" s="8">
        <f t="shared" si="8"/>
        <v>52.013999044444446</v>
      </c>
      <c r="E58" s="8">
        <f t="shared" si="8"/>
        <v>50.495920688888887</v>
      </c>
      <c r="F58" s="8">
        <f t="shared" si="8"/>
        <v>54.343890511111113</v>
      </c>
      <c r="G58" s="8">
        <f t="shared" si="8"/>
        <v>55.453826200000002</v>
      </c>
    </row>
    <row r="59" spans="1:7" x14ac:dyDescent="0.25">
      <c r="A59" s="19" t="s">
        <v>79</v>
      </c>
      <c r="B59" s="14">
        <f>B43/10</f>
        <v>45000000</v>
      </c>
      <c r="C59" s="14">
        <f t="shared" ref="C59:G59" si="9">C43/10</f>
        <v>45000000</v>
      </c>
      <c r="D59" s="14">
        <f t="shared" si="9"/>
        <v>45000000</v>
      </c>
      <c r="E59" s="14">
        <f t="shared" si="9"/>
        <v>45000000</v>
      </c>
      <c r="F59" s="14">
        <f t="shared" si="9"/>
        <v>45000000</v>
      </c>
      <c r="G59" s="14">
        <f t="shared" si="9"/>
        <v>45000000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B24" sqref="B24:G24"/>
    </sheetView>
  </sheetViews>
  <sheetFormatPr defaultRowHeight="15" x14ac:dyDescent="0.25"/>
  <cols>
    <col min="1" max="1" width="45.5703125" bestFit="1" customWidth="1"/>
    <col min="2" max="7" width="15" bestFit="1" customWidth="1"/>
  </cols>
  <sheetData>
    <row r="1" spans="1:8" ht="15.75" x14ac:dyDescent="0.25">
      <c r="A1" s="7" t="s">
        <v>0</v>
      </c>
      <c r="B1" s="14"/>
      <c r="C1" s="14"/>
      <c r="D1" s="14"/>
      <c r="E1" s="14"/>
      <c r="F1" s="14"/>
      <c r="G1" s="14"/>
    </row>
    <row r="2" spans="1:8" ht="15.75" x14ac:dyDescent="0.25">
      <c r="A2" s="7" t="s">
        <v>80</v>
      </c>
      <c r="B2" s="14"/>
      <c r="C2" s="14"/>
      <c r="D2" s="14"/>
      <c r="E2" s="14"/>
      <c r="F2" s="14"/>
      <c r="G2" s="14"/>
    </row>
    <row r="3" spans="1:8" ht="15.75" x14ac:dyDescent="0.25">
      <c r="A3" s="7" t="s">
        <v>71</v>
      </c>
      <c r="B3" s="14"/>
      <c r="C3" s="14"/>
      <c r="D3" s="14"/>
      <c r="E3" s="14"/>
      <c r="F3" s="14"/>
      <c r="G3" s="14"/>
    </row>
    <row r="4" spans="1:8" ht="15.75" x14ac:dyDescent="0.25">
      <c r="B4" s="7">
        <v>2013</v>
      </c>
      <c r="C4" s="7">
        <v>2014</v>
      </c>
      <c r="D4" s="7">
        <v>2015</v>
      </c>
      <c r="E4" s="7">
        <v>2016</v>
      </c>
      <c r="F4" s="7">
        <v>2017</v>
      </c>
      <c r="G4" s="7">
        <v>2018</v>
      </c>
    </row>
    <row r="5" spans="1:8" x14ac:dyDescent="0.25">
      <c r="A5" s="19" t="s">
        <v>81</v>
      </c>
      <c r="B5" s="3">
        <v>2340431716</v>
      </c>
      <c r="C5" s="3">
        <v>2912197121</v>
      </c>
      <c r="D5" s="3">
        <v>3011573904</v>
      </c>
      <c r="E5" s="3">
        <v>4639985562</v>
      </c>
      <c r="F5" s="3">
        <v>3663013573</v>
      </c>
      <c r="G5" s="3">
        <v>4153270513</v>
      </c>
    </row>
    <row r="6" spans="1:8" x14ac:dyDescent="0.25">
      <c r="A6" t="s">
        <v>82</v>
      </c>
      <c r="B6" s="3">
        <v>1755875325</v>
      </c>
      <c r="C6" s="3">
        <v>2172844885</v>
      </c>
      <c r="D6" s="3">
        <v>2211302832</v>
      </c>
      <c r="E6" s="3">
        <v>3362685096</v>
      </c>
      <c r="F6" s="3">
        <v>2552157279</v>
      </c>
      <c r="G6" s="3">
        <v>3122157333</v>
      </c>
    </row>
    <row r="7" spans="1:8" x14ac:dyDescent="0.25">
      <c r="A7" s="19" t="s">
        <v>83</v>
      </c>
      <c r="B7" s="4">
        <f>B5-B6</f>
        <v>584556391</v>
      </c>
      <c r="C7" s="4">
        <f t="shared" ref="C7:G7" si="0">C5-C6</f>
        <v>739352236</v>
      </c>
      <c r="D7" s="4">
        <f t="shared" si="0"/>
        <v>800271072</v>
      </c>
      <c r="E7" s="4">
        <f t="shared" si="0"/>
        <v>1277300466</v>
      </c>
      <c r="F7" s="4">
        <f t="shared" si="0"/>
        <v>1110856294</v>
      </c>
      <c r="G7" s="4">
        <f t="shared" si="0"/>
        <v>1031113180</v>
      </c>
    </row>
    <row r="8" spans="1:8" x14ac:dyDescent="0.25">
      <c r="A8" s="19" t="s">
        <v>84</v>
      </c>
      <c r="B8" s="4"/>
      <c r="C8" s="4"/>
      <c r="D8" s="4"/>
      <c r="E8" s="4"/>
      <c r="F8" s="4"/>
      <c r="G8" s="4"/>
    </row>
    <row r="9" spans="1:8" x14ac:dyDescent="0.25">
      <c r="A9" t="s">
        <v>22</v>
      </c>
      <c r="B9" s="3">
        <v>6449304</v>
      </c>
      <c r="C9" s="3">
        <v>6824074</v>
      </c>
      <c r="D9" s="3">
        <v>5552602</v>
      </c>
      <c r="E9" s="3">
        <v>8318428</v>
      </c>
      <c r="F9" s="3">
        <v>4380330</v>
      </c>
      <c r="G9" s="3">
        <v>6594472</v>
      </c>
    </row>
    <row r="10" spans="1:8" x14ac:dyDescent="0.25">
      <c r="A10" t="s">
        <v>23</v>
      </c>
      <c r="B10" s="3">
        <v>346726896</v>
      </c>
      <c r="C10" s="3">
        <v>420898970</v>
      </c>
      <c r="D10" s="3">
        <v>429616922</v>
      </c>
      <c r="E10" s="3">
        <v>748688489</v>
      </c>
      <c r="F10" s="3">
        <v>619196713</v>
      </c>
      <c r="G10" s="3">
        <v>691303121</v>
      </c>
    </row>
    <row r="11" spans="1:8" x14ac:dyDescent="0.25">
      <c r="A11" s="19" t="s">
        <v>85</v>
      </c>
      <c r="B11" s="4">
        <f>B7+B9-B10</f>
        <v>244278799</v>
      </c>
      <c r="C11" s="4">
        <f t="shared" ref="C11:G11" si="1">C7+C9-C10</f>
        <v>325277340</v>
      </c>
      <c r="D11" s="4">
        <f t="shared" si="1"/>
        <v>376206752</v>
      </c>
      <c r="E11" s="4">
        <f t="shared" si="1"/>
        <v>536930405</v>
      </c>
      <c r="F11" s="4">
        <f t="shared" si="1"/>
        <v>496039911</v>
      </c>
      <c r="G11" s="4">
        <f t="shared" si="1"/>
        <v>346404531</v>
      </c>
    </row>
    <row r="12" spans="1:8" x14ac:dyDescent="0.25">
      <c r="A12" s="20" t="s">
        <v>86</v>
      </c>
      <c r="B12" s="4"/>
      <c r="C12" s="4"/>
      <c r="D12" s="4"/>
      <c r="E12" s="4"/>
      <c r="F12" s="4"/>
      <c r="G12" s="4"/>
    </row>
    <row r="13" spans="1:8" x14ac:dyDescent="0.25">
      <c r="A13" s="2" t="s">
        <v>47</v>
      </c>
      <c r="B13" s="3"/>
      <c r="C13" s="3"/>
      <c r="D13" s="3"/>
      <c r="E13" s="4"/>
      <c r="F13" s="3"/>
      <c r="G13" s="3"/>
    </row>
    <row r="14" spans="1:8" x14ac:dyDescent="0.25">
      <c r="A14" t="s">
        <v>24</v>
      </c>
      <c r="B14" s="3">
        <v>62924420</v>
      </c>
      <c r="C14" s="3">
        <v>53676210</v>
      </c>
      <c r="D14" s="3">
        <v>54322472</v>
      </c>
      <c r="E14" s="5">
        <v>83228503</v>
      </c>
      <c r="F14" s="3">
        <v>118619710</v>
      </c>
      <c r="G14" s="3">
        <v>171540849</v>
      </c>
    </row>
    <row r="15" spans="1:8" x14ac:dyDescent="0.25">
      <c r="A15" s="19" t="s">
        <v>87</v>
      </c>
      <c r="B15" s="4">
        <f>B11-B14</f>
        <v>181354379</v>
      </c>
      <c r="C15" s="4">
        <f t="shared" ref="C15:G15" si="2">C11-C14</f>
        <v>271601130</v>
      </c>
      <c r="D15" s="4">
        <f t="shared" si="2"/>
        <v>321884280</v>
      </c>
      <c r="E15" s="4">
        <f t="shared" si="2"/>
        <v>453701902</v>
      </c>
      <c r="F15" s="4">
        <f t="shared" si="2"/>
        <v>377420201</v>
      </c>
      <c r="G15" s="4">
        <f t="shared" si="2"/>
        <v>174863682</v>
      </c>
      <c r="H15" s="4">
        <f t="shared" ref="H15" si="3">SUM(H11:H14)</f>
        <v>0</v>
      </c>
    </row>
    <row r="16" spans="1:8" x14ac:dyDescent="0.25">
      <c r="A16" t="s">
        <v>25</v>
      </c>
      <c r="B16" s="3">
        <v>9067719</v>
      </c>
      <c r="C16" s="3">
        <v>13666114</v>
      </c>
      <c r="D16" s="3">
        <v>16479430</v>
      </c>
      <c r="E16" s="5">
        <v>23144782</v>
      </c>
      <c r="F16" s="3">
        <v>18775022</v>
      </c>
      <c r="G16" s="3">
        <v>8594760</v>
      </c>
    </row>
    <row r="17" spans="1:7" x14ac:dyDescent="0.25">
      <c r="A17" s="19" t="s">
        <v>88</v>
      </c>
      <c r="B17" s="4">
        <f>B15-B16</f>
        <v>172286660</v>
      </c>
      <c r="C17" s="4">
        <f t="shared" ref="C17:G17" si="4">C15-C16</f>
        <v>257935016</v>
      </c>
      <c r="D17" s="4">
        <f t="shared" si="4"/>
        <v>305404850</v>
      </c>
      <c r="E17" s="4">
        <f t="shared" si="4"/>
        <v>430557120</v>
      </c>
      <c r="F17" s="4">
        <f t="shared" si="4"/>
        <v>358645179</v>
      </c>
      <c r="G17" s="4">
        <f t="shared" si="4"/>
        <v>166268922</v>
      </c>
    </row>
    <row r="18" spans="1:7" x14ac:dyDescent="0.25">
      <c r="A18" s="16" t="s">
        <v>89</v>
      </c>
      <c r="B18" s="3"/>
      <c r="C18" s="3"/>
      <c r="D18" s="3"/>
      <c r="E18" s="3"/>
      <c r="F18" s="3"/>
      <c r="G18" s="3"/>
    </row>
    <row r="19" spans="1:7" x14ac:dyDescent="0.25">
      <c r="A19" t="s">
        <v>26</v>
      </c>
      <c r="B19" s="3">
        <v>-50295362</v>
      </c>
      <c r="C19" s="3">
        <v>-77456420</v>
      </c>
      <c r="D19" s="3">
        <v>-79152380</v>
      </c>
      <c r="E19" s="3">
        <v>-129035059</v>
      </c>
      <c r="F19" s="3">
        <v>-91350505</v>
      </c>
      <c r="G19" s="3">
        <v>-41662554</v>
      </c>
    </row>
    <row r="20" spans="1:7" x14ac:dyDescent="0.25">
      <c r="A20" t="s">
        <v>27</v>
      </c>
      <c r="B20" s="3">
        <v>7239234</v>
      </c>
      <c r="C20" s="3">
        <v>5601668</v>
      </c>
      <c r="D20" s="3">
        <v>1231936</v>
      </c>
      <c r="E20" s="3">
        <v>15148819</v>
      </c>
      <c r="F20" s="3">
        <v>-4126921</v>
      </c>
      <c r="G20" s="3">
        <v>-7324782</v>
      </c>
    </row>
    <row r="21" spans="1:7" s="1" customFormat="1" x14ac:dyDescent="0.25">
      <c r="B21" s="4">
        <f t="shared" ref="B21:D21" si="5">SUM(B19:B20)</f>
        <v>-43056128</v>
      </c>
      <c r="C21" s="4">
        <f t="shared" si="5"/>
        <v>-71854752</v>
      </c>
      <c r="D21" s="4">
        <f t="shared" si="5"/>
        <v>-77920444</v>
      </c>
      <c r="E21" s="4">
        <f>SUM(E19:E20)</f>
        <v>-113886240</v>
      </c>
      <c r="F21" s="4">
        <f>SUM(F19:F20)</f>
        <v>-95477426</v>
      </c>
      <c r="G21" s="4">
        <f>SUM(G19:G20)</f>
        <v>-48987336</v>
      </c>
    </row>
    <row r="22" spans="1:7" x14ac:dyDescent="0.25">
      <c r="A22" s="19" t="s">
        <v>90</v>
      </c>
      <c r="B22" s="4">
        <f t="shared" ref="B22:D22" si="6">B17+B21</f>
        <v>129230532</v>
      </c>
      <c r="C22" s="4">
        <f t="shared" si="6"/>
        <v>186080264</v>
      </c>
      <c r="D22" s="4">
        <f t="shared" si="6"/>
        <v>227484406</v>
      </c>
      <c r="E22" s="4">
        <f>E17+E21</f>
        <v>316670880</v>
      </c>
      <c r="F22" s="4">
        <f>F17+F21</f>
        <v>263167753</v>
      </c>
      <c r="G22" s="4">
        <f>G17+G21</f>
        <v>117281586</v>
      </c>
    </row>
    <row r="23" spans="1:7" x14ac:dyDescent="0.25">
      <c r="B23" s="2"/>
      <c r="C23" s="2"/>
      <c r="D23" s="2"/>
      <c r="E23" s="2"/>
      <c r="F23" s="2"/>
    </row>
    <row r="24" spans="1:7" x14ac:dyDescent="0.25">
      <c r="A24" s="19" t="s">
        <v>91</v>
      </c>
      <c r="B24" s="6">
        <f>B22/('1'!B43/10)</f>
        <v>2.8717896000000001</v>
      </c>
      <c r="C24" s="6">
        <f>C22/('1'!C43/10)</f>
        <v>4.1351169777777779</v>
      </c>
      <c r="D24" s="6">
        <f>D22/('1'!D43/10)</f>
        <v>5.0552090222222219</v>
      </c>
      <c r="E24" s="6">
        <f>E22/('1'!E43/10)</f>
        <v>7.0371306666666671</v>
      </c>
      <c r="F24" s="6">
        <f>F22/('1'!F43/10)</f>
        <v>5.8481722888888887</v>
      </c>
      <c r="G24" s="6">
        <f>G22/('1'!G43/10)</f>
        <v>2.6062574666666665</v>
      </c>
    </row>
    <row r="25" spans="1:7" x14ac:dyDescent="0.25">
      <c r="A25" s="20" t="s">
        <v>92</v>
      </c>
      <c r="B25">
        <v>45000000</v>
      </c>
      <c r="C25">
        <v>45000000</v>
      </c>
      <c r="D25">
        <v>45000000</v>
      </c>
      <c r="E25">
        <v>45000000</v>
      </c>
      <c r="F25">
        <v>45000000</v>
      </c>
      <c r="G25">
        <v>45000000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ySplit="4" topLeftCell="B23" activePane="bottomRight" state="frozen"/>
      <selection pane="topRight" activeCell="B1" sqref="B1"/>
      <selection pane="bottomLeft" activeCell="A5" sqref="A5"/>
      <selection pane="bottomRight" activeCell="J36" sqref="J36"/>
    </sheetView>
  </sheetViews>
  <sheetFormatPr defaultRowHeight="15" x14ac:dyDescent="0.25"/>
  <cols>
    <col min="1" max="1" width="47" bestFit="1" customWidth="1"/>
    <col min="2" max="7" width="15" bestFit="1" customWidth="1"/>
  </cols>
  <sheetData>
    <row r="1" spans="1:8" ht="15.75" x14ac:dyDescent="0.25">
      <c r="A1" s="7" t="s">
        <v>0</v>
      </c>
    </row>
    <row r="2" spans="1:8" ht="15.75" x14ac:dyDescent="0.25">
      <c r="A2" s="7" t="s">
        <v>93</v>
      </c>
    </row>
    <row r="3" spans="1:8" ht="15.75" x14ac:dyDescent="0.25">
      <c r="A3" s="7" t="s">
        <v>71</v>
      </c>
    </row>
    <row r="4" spans="1:8" ht="15.75" x14ac:dyDescent="0.25">
      <c r="B4" s="7">
        <v>2013</v>
      </c>
      <c r="C4" s="7">
        <v>2014</v>
      </c>
      <c r="D4" s="7">
        <v>2015</v>
      </c>
      <c r="E4" s="7">
        <v>2016</v>
      </c>
      <c r="F4" s="7">
        <v>2017</v>
      </c>
      <c r="G4" s="7">
        <v>2018</v>
      </c>
    </row>
    <row r="5" spans="1:8" x14ac:dyDescent="0.25">
      <c r="A5" s="19" t="s">
        <v>94</v>
      </c>
      <c r="F5" s="3"/>
    </row>
    <row r="6" spans="1:8" x14ac:dyDescent="0.25">
      <c r="A6" t="s">
        <v>28</v>
      </c>
      <c r="B6" s="3">
        <v>2452150300</v>
      </c>
      <c r="C6" s="3">
        <v>2665058362</v>
      </c>
      <c r="D6" s="3">
        <v>2535060771</v>
      </c>
      <c r="E6" s="3">
        <v>4214716720</v>
      </c>
      <c r="F6" s="3">
        <v>3514428548</v>
      </c>
      <c r="G6" s="3">
        <v>4120241219</v>
      </c>
    </row>
    <row r="7" spans="1:8" x14ac:dyDescent="0.25">
      <c r="A7" t="s">
        <v>29</v>
      </c>
      <c r="B7" s="3">
        <v>6449304</v>
      </c>
      <c r="C7" s="3">
        <v>6824074</v>
      </c>
      <c r="D7" s="3">
        <v>5476581</v>
      </c>
      <c r="E7" s="3">
        <v>8234409</v>
      </c>
      <c r="F7" s="3">
        <v>4380330</v>
      </c>
      <c r="G7" s="3">
        <v>-3958204168</v>
      </c>
    </row>
    <row r="8" spans="1:8" x14ac:dyDescent="0.25">
      <c r="A8" t="s">
        <v>65</v>
      </c>
      <c r="B8" s="21">
        <f t="shared" ref="B8:D8" si="0">SUM(B6:B7)</f>
        <v>2458599604</v>
      </c>
      <c r="C8" s="21">
        <f t="shared" si="0"/>
        <v>2671882436</v>
      </c>
      <c r="D8" s="21">
        <f t="shared" si="0"/>
        <v>2540537352</v>
      </c>
      <c r="E8" s="21">
        <f>SUM(E6:E7)</f>
        <v>4222951129</v>
      </c>
      <c r="F8" s="21">
        <f>SUM(F6:F7)</f>
        <v>3518808878</v>
      </c>
      <c r="G8" s="21">
        <f t="shared" ref="G8:H8" si="1">SUM(G6:G7)</f>
        <v>162037051</v>
      </c>
      <c r="H8" s="4">
        <f t="shared" si="1"/>
        <v>0</v>
      </c>
    </row>
    <row r="9" spans="1:8" x14ac:dyDescent="0.25">
      <c r="A9" t="s">
        <v>30</v>
      </c>
      <c r="B9" s="3">
        <v>-1586609442</v>
      </c>
      <c r="C9" s="3">
        <v>-2202531645</v>
      </c>
      <c r="D9" s="3">
        <v>-2260244852</v>
      </c>
      <c r="E9" s="3">
        <v>-3510573096</v>
      </c>
      <c r="F9" s="3">
        <v>-2852355646</v>
      </c>
      <c r="G9" s="3">
        <v>0</v>
      </c>
    </row>
    <row r="10" spans="1:8" x14ac:dyDescent="0.25">
      <c r="A10" t="s">
        <v>31</v>
      </c>
      <c r="B10" s="3">
        <v>-7129187</v>
      </c>
      <c r="C10" s="3">
        <v>-3625666</v>
      </c>
      <c r="D10" s="3">
        <v>11924072</v>
      </c>
      <c r="E10" s="3">
        <v>11576675</v>
      </c>
      <c r="F10" s="3">
        <v>2989401</v>
      </c>
      <c r="G10" s="3">
        <v>0</v>
      </c>
    </row>
    <row r="11" spans="1:8" x14ac:dyDescent="0.25">
      <c r="A11" t="s">
        <v>32</v>
      </c>
      <c r="B11" s="3">
        <v>-325433907</v>
      </c>
      <c r="C11" s="3">
        <v>-287511248</v>
      </c>
      <c r="D11" s="3">
        <v>-335073799</v>
      </c>
      <c r="E11" s="3">
        <v>-624902222</v>
      </c>
      <c r="F11" s="3">
        <v>-685312792</v>
      </c>
      <c r="G11" s="3">
        <v>0</v>
      </c>
      <c r="H11" s="13"/>
    </row>
    <row r="12" spans="1:8" x14ac:dyDescent="0.25">
      <c r="A12" t="s">
        <v>33</v>
      </c>
      <c r="B12" s="3">
        <v>-585070</v>
      </c>
      <c r="C12" s="3">
        <v>2627120</v>
      </c>
      <c r="D12" s="3">
        <v>7835180</v>
      </c>
      <c r="E12" s="3">
        <v>34705469</v>
      </c>
      <c r="F12" s="3">
        <v>-26099599</v>
      </c>
      <c r="G12" s="3">
        <v>0</v>
      </c>
      <c r="H12" s="13"/>
    </row>
    <row r="13" spans="1:8" x14ac:dyDescent="0.25">
      <c r="A13" t="s">
        <v>34</v>
      </c>
      <c r="B13" s="3">
        <v>-4972224</v>
      </c>
      <c r="C13" s="3">
        <v>-16566743</v>
      </c>
      <c r="D13" s="3">
        <v>-16236587</v>
      </c>
      <c r="E13" s="3">
        <v>-33097532</v>
      </c>
      <c r="F13" s="3">
        <v>-6665352</v>
      </c>
      <c r="G13" s="3">
        <v>-18775022</v>
      </c>
    </row>
    <row r="14" spans="1:8" x14ac:dyDescent="0.25">
      <c r="A14" t="s">
        <v>8</v>
      </c>
      <c r="B14" s="3">
        <v>-2255021</v>
      </c>
      <c r="C14" s="3">
        <v>-26034135</v>
      </c>
      <c r="D14" s="3">
        <v>-30280379</v>
      </c>
      <c r="E14" s="3">
        <v>-44629968</v>
      </c>
      <c r="F14" s="3">
        <v>-8220828</v>
      </c>
      <c r="G14" s="3">
        <v>0</v>
      </c>
    </row>
    <row r="15" spans="1:8" x14ac:dyDescent="0.25">
      <c r="A15" t="s">
        <v>24</v>
      </c>
      <c r="B15" s="3">
        <v>-62924420</v>
      </c>
      <c r="C15" s="3">
        <v>-53676210</v>
      </c>
      <c r="D15" s="3">
        <v>-52835252</v>
      </c>
      <c r="E15" s="3">
        <v>-78608922</v>
      </c>
      <c r="F15" s="3"/>
      <c r="G15" s="3">
        <v>0</v>
      </c>
    </row>
    <row r="16" spans="1:8" x14ac:dyDescent="0.25">
      <c r="A16" t="s">
        <v>57</v>
      </c>
      <c r="B16" s="3"/>
      <c r="C16" s="3"/>
      <c r="D16" s="3"/>
      <c r="E16" s="3"/>
      <c r="F16" s="3">
        <v>-93087733</v>
      </c>
      <c r="G16" s="3">
        <v>-160435163</v>
      </c>
    </row>
    <row r="17" spans="1:8" x14ac:dyDescent="0.25">
      <c r="A17" t="s">
        <v>35</v>
      </c>
      <c r="B17" s="3">
        <v>-46517122</v>
      </c>
      <c r="C17" s="3">
        <v>-72806862</v>
      </c>
      <c r="D17" s="3">
        <v>-97426223</v>
      </c>
      <c r="E17" s="3">
        <v>-166621116</v>
      </c>
      <c r="F17" s="3">
        <v>-135464269</v>
      </c>
      <c r="G17" s="3">
        <v>-120205040</v>
      </c>
    </row>
    <row r="18" spans="1:8" x14ac:dyDescent="0.25">
      <c r="A18" s="1"/>
      <c r="B18" s="4">
        <f>SUM(B6:B17)</f>
        <v>2880772815</v>
      </c>
      <c r="C18" s="4">
        <f t="shared" ref="C18:G18" si="2">SUM(C6:C17)</f>
        <v>2683639483</v>
      </c>
      <c r="D18" s="4">
        <f t="shared" si="2"/>
        <v>2308736864</v>
      </c>
      <c r="E18" s="4">
        <f t="shared" si="2"/>
        <v>4033751546</v>
      </c>
      <c r="F18" s="4">
        <f t="shared" si="2"/>
        <v>3233400938</v>
      </c>
      <c r="G18" s="4">
        <f t="shared" si="2"/>
        <v>24658877</v>
      </c>
    </row>
    <row r="19" spans="1:8" x14ac:dyDescent="0.25">
      <c r="B19" s="3"/>
      <c r="C19" s="3"/>
      <c r="D19" s="3"/>
      <c r="E19" s="3"/>
      <c r="F19" s="3"/>
      <c r="G19" s="3"/>
      <c r="H19" s="1"/>
    </row>
    <row r="20" spans="1:8" x14ac:dyDescent="0.25">
      <c r="A20" s="19" t="s">
        <v>95</v>
      </c>
      <c r="B20" s="3"/>
      <c r="C20" s="3"/>
      <c r="D20" s="3"/>
      <c r="E20" s="3"/>
      <c r="F20" s="3"/>
      <c r="G20" s="3"/>
    </row>
    <row r="21" spans="1:8" x14ac:dyDescent="0.25">
      <c r="A21" t="s">
        <v>36</v>
      </c>
      <c r="B21" s="3">
        <v>-11378125</v>
      </c>
      <c r="C21" s="3">
        <v>-56986685</v>
      </c>
      <c r="D21" s="3">
        <v>-91285520</v>
      </c>
      <c r="E21" s="3">
        <v>-111790770</v>
      </c>
      <c r="F21" s="3">
        <v>-110346288</v>
      </c>
      <c r="G21" s="3">
        <v>-63755935</v>
      </c>
    </row>
    <row r="22" spans="1:8" x14ac:dyDescent="0.25">
      <c r="A22" t="s">
        <v>48</v>
      </c>
      <c r="B22" s="3">
        <v>-24300460</v>
      </c>
      <c r="C22" s="3">
        <v>0</v>
      </c>
      <c r="D22" s="3">
        <v>0</v>
      </c>
      <c r="E22" s="3">
        <v>0</v>
      </c>
      <c r="F22" s="3">
        <v>0</v>
      </c>
      <c r="G22" s="3"/>
    </row>
    <row r="23" spans="1:8" x14ac:dyDescent="0.25">
      <c r="A23" t="s">
        <v>4</v>
      </c>
      <c r="B23" s="3">
        <v>-208049</v>
      </c>
      <c r="C23" s="3">
        <v>-11598560</v>
      </c>
      <c r="D23" s="3">
        <v>-574373</v>
      </c>
      <c r="E23" s="3">
        <v>-617269</v>
      </c>
      <c r="F23" s="3">
        <v>-29913</v>
      </c>
      <c r="G23" s="3">
        <v>-30028790</v>
      </c>
    </row>
    <row r="24" spans="1:8" x14ac:dyDescent="0.25">
      <c r="A24" t="s">
        <v>49</v>
      </c>
      <c r="B24" s="3"/>
      <c r="C24" s="3">
        <v>0</v>
      </c>
      <c r="D24" s="3">
        <v>1526880</v>
      </c>
      <c r="E24" s="3">
        <v>1696010</v>
      </c>
      <c r="F24" s="3">
        <v>0</v>
      </c>
      <c r="G24" s="4">
        <v>432800</v>
      </c>
    </row>
    <row r="25" spans="1:8" x14ac:dyDescent="0.25">
      <c r="A25" s="1"/>
      <c r="B25" s="4">
        <f t="shared" ref="B25:D25" si="3">SUM(B21:B24)</f>
        <v>-35886634</v>
      </c>
      <c r="C25" s="4">
        <f t="shared" si="3"/>
        <v>-68585245</v>
      </c>
      <c r="D25" s="4">
        <f t="shared" si="3"/>
        <v>-90333013</v>
      </c>
      <c r="E25" s="4">
        <f>SUM(E21:E24)</f>
        <v>-110712029</v>
      </c>
      <c r="F25" s="4">
        <f>SUM(F21:F24)</f>
        <v>-110376201</v>
      </c>
      <c r="G25" s="4">
        <f>SUM(G21:G24)</f>
        <v>-93351925</v>
      </c>
    </row>
    <row r="26" spans="1:8" x14ac:dyDescent="0.25">
      <c r="B26" s="3"/>
      <c r="C26" s="3"/>
      <c r="D26" s="3"/>
      <c r="E26" s="3"/>
      <c r="F26" s="3"/>
      <c r="G26" s="3"/>
    </row>
    <row r="27" spans="1:8" x14ac:dyDescent="0.25">
      <c r="A27" s="19" t="s">
        <v>96</v>
      </c>
      <c r="B27" s="3"/>
      <c r="C27" s="3"/>
      <c r="D27" s="3"/>
      <c r="E27" s="3"/>
      <c r="F27" s="3"/>
      <c r="G27" s="3"/>
    </row>
    <row r="28" spans="1:8" x14ac:dyDescent="0.25">
      <c r="A28" t="s">
        <v>37</v>
      </c>
      <c r="B28" s="3">
        <v>-201288549</v>
      </c>
      <c r="C28" s="3">
        <v>171385829</v>
      </c>
      <c r="D28" s="3">
        <v>400518766</v>
      </c>
      <c r="E28" s="3">
        <v>310463448</v>
      </c>
      <c r="F28" s="3">
        <v>-363119851</v>
      </c>
      <c r="G28" s="3">
        <v>-533376884</v>
      </c>
    </row>
    <row r="29" spans="1:8" x14ac:dyDescent="0.25">
      <c r="A29" t="s">
        <v>50</v>
      </c>
      <c r="B29" s="3"/>
      <c r="C29" s="3">
        <v>0</v>
      </c>
      <c r="D29" s="3">
        <v>0</v>
      </c>
      <c r="E29" s="3">
        <v>0</v>
      </c>
      <c r="F29" s="3">
        <v>0</v>
      </c>
      <c r="G29" s="3"/>
    </row>
    <row r="30" spans="1:8" x14ac:dyDescent="0.25">
      <c r="A30" t="s">
        <v>38</v>
      </c>
      <c r="B30" s="3"/>
      <c r="C30" s="3">
        <v>-45187232</v>
      </c>
      <c r="D30" s="3">
        <v>75241544</v>
      </c>
      <c r="E30" s="3">
        <v>235964698</v>
      </c>
      <c r="F30" s="3">
        <v>932813742</v>
      </c>
      <c r="G30" s="3">
        <v>865014138</v>
      </c>
    </row>
    <row r="31" spans="1:8" x14ac:dyDescent="0.25">
      <c r="A31" t="s">
        <v>51</v>
      </c>
      <c r="B31" s="3"/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8" x14ac:dyDescent="0.25">
      <c r="A32" t="s">
        <v>60</v>
      </c>
      <c r="B32" s="3">
        <v>10743182</v>
      </c>
      <c r="C32" s="3"/>
      <c r="D32" s="3"/>
      <c r="E32" s="3"/>
      <c r="F32" s="3">
        <v>0</v>
      </c>
      <c r="G32" s="3">
        <v>0</v>
      </c>
    </row>
    <row r="33" spans="1:7" x14ac:dyDescent="0.25">
      <c r="A33" t="s">
        <v>61</v>
      </c>
      <c r="B33" s="3">
        <v>-24455231</v>
      </c>
      <c r="C33" s="3"/>
      <c r="D33" s="3"/>
      <c r="E33" s="3"/>
      <c r="F33" s="3">
        <v>0</v>
      </c>
      <c r="G33" s="3">
        <v>0</v>
      </c>
    </row>
    <row r="34" spans="1:7" x14ac:dyDescent="0.25">
      <c r="A34" t="s">
        <v>52</v>
      </c>
      <c r="B34" s="3"/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53</v>
      </c>
      <c r="B35" s="3"/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t="s">
        <v>39</v>
      </c>
      <c r="B36" s="3">
        <v>-111792866</v>
      </c>
      <c r="C36" s="3">
        <v>-111612008</v>
      </c>
      <c r="D36" s="3">
        <v>-133866996</v>
      </c>
      <c r="E36" s="3">
        <v>-224452532</v>
      </c>
      <c r="F36" s="3">
        <v>-155122480</v>
      </c>
      <c r="G36" s="3">
        <v>-67198737</v>
      </c>
    </row>
    <row r="37" spans="1:7" x14ac:dyDescent="0.25">
      <c r="A37" s="1"/>
      <c r="B37" s="4">
        <f t="shared" ref="B37:D37" si="4">SUM(B28:B36)</f>
        <v>-326793464</v>
      </c>
      <c r="C37" s="4">
        <f t="shared" si="4"/>
        <v>14586589</v>
      </c>
      <c r="D37" s="4">
        <f t="shared" si="4"/>
        <v>341893314</v>
      </c>
      <c r="E37" s="4">
        <f>SUM(E28:E36)</f>
        <v>321975614</v>
      </c>
      <c r="F37" s="4">
        <f>SUM(F28:F36)</f>
        <v>414571411</v>
      </c>
      <c r="G37" s="4">
        <f>SUM(G28:G36)</f>
        <v>264438517</v>
      </c>
    </row>
    <row r="38" spans="1:7" x14ac:dyDescent="0.25">
      <c r="B38" s="3"/>
      <c r="C38" s="3"/>
      <c r="D38" s="3"/>
      <c r="E38" s="3"/>
      <c r="F38" s="3"/>
      <c r="G38" s="3"/>
    </row>
    <row r="39" spans="1:7" x14ac:dyDescent="0.25">
      <c r="A39" s="1" t="s">
        <v>97</v>
      </c>
      <c r="B39" s="4">
        <f t="shared" ref="B39:D39" si="5">B18+B25+B37</f>
        <v>2518092717</v>
      </c>
      <c r="C39" s="4">
        <f t="shared" si="5"/>
        <v>2629640827</v>
      </c>
      <c r="D39" s="4">
        <f t="shared" si="5"/>
        <v>2560297165</v>
      </c>
      <c r="E39" s="4">
        <f>E18+E25+E37</f>
        <v>4245015131</v>
      </c>
      <c r="F39" s="4">
        <f>F18+F25+F37</f>
        <v>3537596148</v>
      </c>
      <c r="G39" s="4">
        <f>G18+G25+G37</f>
        <v>195745469</v>
      </c>
    </row>
    <row r="40" spans="1:7" x14ac:dyDescent="0.25">
      <c r="A40" s="20" t="s">
        <v>98</v>
      </c>
      <c r="B40" s="3">
        <v>6796593</v>
      </c>
      <c r="C40" s="3">
        <v>66289706</v>
      </c>
      <c r="D40" s="3">
        <v>24048096</v>
      </c>
      <c r="E40" s="3">
        <v>24048096</v>
      </c>
      <c r="F40" s="3">
        <v>46112097</v>
      </c>
      <c r="G40" s="3">
        <v>64899367</v>
      </c>
    </row>
    <row r="41" spans="1:7" x14ac:dyDescent="0.25">
      <c r="A41" s="19" t="s">
        <v>99</v>
      </c>
      <c r="B41" s="4">
        <f t="shared" ref="B41" si="6">SUM(B39:B40)</f>
        <v>2524889310</v>
      </c>
      <c r="C41" s="4">
        <f>SUM(C39:C40)</f>
        <v>2695930533</v>
      </c>
      <c r="D41" s="4">
        <f>SUM(D39:D40)</f>
        <v>2584345261</v>
      </c>
      <c r="E41" s="4">
        <f>SUM(E39:E40)-1</f>
        <v>4269063226</v>
      </c>
      <c r="F41" s="4">
        <f>SUM(F39:F40)</f>
        <v>3583708245</v>
      </c>
      <c r="G41" s="4">
        <f>SUM(G39:G40)</f>
        <v>260644836</v>
      </c>
    </row>
    <row r="42" spans="1:7" x14ac:dyDescent="0.25">
      <c r="B42" s="3"/>
      <c r="C42" s="3"/>
      <c r="D42" s="3"/>
      <c r="E42" s="3"/>
      <c r="F42" s="3"/>
      <c r="G42" s="3"/>
    </row>
    <row r="43" spans="1:7" x14ac:dyDescent="0.25">
      <c r="A43" s="19" t="s">
        <v>100</v>
      </c>
      <c r="B43" s="6">
        <f>B18/('1'!B43/10)</f>
        <v>64.017173666666665</v>
      </c>
      <c r="C43" s="6">
        <f>C18/('1'!C43/10)</f>
        <v>59.636432955555556</v>
      </c>
      <c r="D43" s="6">
        <f>D18/('1'!D43/10)</f>
        <v>51.305263644444445</v>
      </c>
      <c r="E43" s="6">
        <f>E18/('1'!E43/10)</f>
        <v>89.638923244444442</v>
      </c>
      <c r="F43" s="6">
        <f>F18/('1'!F43/10)</f>
        <v>71.853354177777774</v>
      </c>
      <c r="G43" s="6">
        <f>G18/('1'!G43/10)</f>
        <v>0.54797504444444445</v>
      </c>
    </row>
    <row r="44" spans="1:7" x14ac:dyDescent="0.25">
      <c r="A44" s="19" t="s">
        <v>101</v>
      </c>
      <c r="B44">
        <v>45000000</v>
      </c>
      <c r="C44">
        <v>45000000</v>
      </c>
      <c r="D44">
        <v>45000000</v>
      </c>
      <c r="E44">
        <v>45000000</v>
      </c>
      <c r="F44" s="3">
        <v>45000000</v>
      </c>
      <c r="G44">
        <v>45000000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A3"/>
    </sheetView>
  </sheetViews>
  <sheetFormatPr defaultRowHeight="15" x14ac:dyDescent="0.25"/>
  <cols>
    <col min="1" max="1" width="16.5703125" bestFit="1" customWidth="1"/>
    <col min="2" max="6" width="9.5703125" bestFit="1" customWidth="1"/>
    <col min="7" max="7" width="9.28515625" bestFit="1" customWidth="1"/>
  </cols>
  <sheetData>
    <row r="1" spans="1:8" ht="15.75" x14ac:dyDescent="0.25">
      <c r="A1" s="7" t="s">
        <v>0</v>
      </c>
    </row>
    <row r="2" spans="1:8" x14ac:dyDescent="0.25">
      <c r="A2" s="1" t="s">
        <v>102</v>
      </c>
    </row>
    <row r="3" spans="1:8" ht="15.75" x14ac:dyDescent="0.25">
      <c r="A3" s="7" t="s">
        <v>71</v>
      </c>
    </row>
    <row r="4" spans="1:8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/>
    </row>
    <row r="5" spans="1:8" x14ac:dyDescent="0.25">
      <c r="A5" t="s">
        <v>66</v>
      </c>
      <c r="B5" s="9">
        <f>'1'!B49/'1'!B22</f>
        <v>0.59677065453891531</v>
      </c>
      <c r="C5" s="9">
        <f>'1'!C49/'1'!C22</f>
        <v>0.58778366686846062</v>
      </c>
      <c r="D5" s="9">
        <f>'1'!D49/'1'!D22</f>
        <v>0.53887382836915743</v>
      </c>
      <c r="E5" s="9">
        <f>'1'!E49/'1'!E22</f>
        <v>0.50799706131002464</v>
      </c>
      <c r="F5" s="9">
        <f>'1'!F49/'1'!F22</f>
        <v>0.47926133014562955</v>
      </c>
      <c r="G5" s="9">
        <f>'1'!G49/'1'!G22</f>
        <v>0.40887108548132595</v>
      </c>
      <c r="H5" s="9"/>
    </row>
    <row r="6" spans="1:8" x14ac:dyDescent="0.25">
      <c r="A6" t="s">
        <v>67</v>
      </c>
      <c r="B6" s="10">
        <f>'2'!B22/'1'!B49</f>
        <v>7.4679355613372467E-2</v>
      </c>
      <c r="C6" s="10">
        <f>'2'!C22/'1'!C49</f>
        <v>0.10312377406993754</v>
      </c>
      <c r="D6" s="10">
        <f>'2'!D22/'1'!D49</f>
        <v>9.7180781520158396E-2</v>
      </c>
      <c r="E6" s="10">
        <f>'2'!E22/'1'!E49</f>
        <v>0.13934617355331066</v>
      </c>
      <c r="F6" s="10">
        <f>'2'!F22/'1'!F49</f>
        <v>0.10760490271945328</v>
      </c>
      <c r="G6" s="10">
        <f>'2'!G22/'1'!G49</f>
        <v>4.6998695045260316E-2</v>
      </c>
      <c r="H6" s="10"/>
    </row>
    <row r="7" spans="1:8" x14ac:dyDescent="0.25">
      <c r="A7" t="s">
        <v>62</v>
      </c>
      <c r="B7" s="12">
        <f>'1'!B28/'1'!B49</f>
        <v>6.3493400405978838E-3</v>
      </c>
      <c r="C7" s="12">
        <f>'1'!C28/'1'!C49</f>
        <v>0</v>
      </c>
      <c r="D7" s="12">
        <f>'1'!D28/'1'!D49</f>
        <v>0</v>
      </c>
      <c r="E7" s="12">
        <f>'1'!E28/'1'!E49</f>
        <v>0</v>
      </c>
      <c r="F7" s="12">
        <f>'1'!F28/'1'!F49</f>
        <v>0</v>
      </c>
      <c r="G7" s="12">
        <f>'1'!G28/'1'!G49</f>
        <v>0</v>
      </c>
      <c r="H7" s="12"/>
    </row>
    <row r="8" spans="1:8" x14ac:dyDescent="0.25">
      <c r="A8" t="s">
        <v>63</v>
      </c>
      <c r="B8" s="11">
        <f>'1'!B21/'1'!B40</f>
        <v>1.4949624496017677</v>
      </c>
      <c r="C8" s="11">
        <f>'1'!C21/'1'!C40</f>
        <v>1.4934479589142942</v>
      </c>
      <c r="D8" s="11">
        <f>'1'!D21/'1'!D40</f>
        <v>1.3395296973812523</v>
      </c>
      <c r="E8" s="11">
        <f>'1'!E21/'1'!E40</f>
        <v>1.2777489857829463</v>
      </c>
      <c r="F8" s="11">
        <f>'1'!F21/'1'!F40</f>
        <v>1.4056155513789179</v>
      </c>
      <c r="G8" s="11">
        <f>'1'!G21/'1'!G40</f>
        <v>1.2162020973913121</v>
      </c>
      <c r="H8" s="11"/>
    </row>
    <row r="9" spans="1:8" x14ac:dyDescent="0.25">
      <c r="A9" t="s">
        <v>68</v>
      </c>
      <c r="B9" s="10">
        <f>'2'!B22/'2'!B5</f>
        <v>5.5216535956394468E-2</v>
      </c>
      <c r="C9" s="10">
        <f>'2'!C22/'2'!C5</f>
        <v>6.3896864212304116E-2</v>
      </c>
      <c r="D9" s="10">
        <f>'2'!D22/'2'!D5</f>
        <v>7.5536717095952097E-2</v>
      </c>
      <c r="E9" s="10">
        <f>'2'!E22/'2'!E5</f>
        <v>6.8248246846592239E-2</v>
      </c>
      <c r="F9" s="10">
        <f>'2'!F22/'2'!F5</f>
        <v>7.1844602198529714E-2</v>
      </c>
      <c r="G9" s="10">
        <f>'2'!G22/'2'!G5</f>
        <v>2.8238369167840428E-2</v>
      </c>
      <c r="H9" s="10"/>
    </row>
    <row r="10" spans="1:8" x14ac:dyDescent="0.25">
      <c r="A10" t="s">
        <v>64</v>
      </c>
      <c r="B10" s="10">
        <f>'2'!B11/'2'!B5</f>
        <v>0.10437339287876921</v>
      </c>
      <c r="C10" s="10">
        <f>'2'!C11/'2'!C5</f>
        <v>0.11169482232312117</v>
      </c>
      <c r="D10" s="10">
        <f>'2'!D11/'2'!D5</f>
        <v>0.12492031210003472</v>
      </c>
      <c r="E10" s="10">
        <f>'2'!E11/'2'!E5</f>
        <v>0.11571811977116665</v>
      </c>
      <c r="F10" s="10">
        <f>'2'!F11/'2'!F5</f>
        <v>0.13541852933778359</v>
      </c>
      <c r="G10" s="10">
        <f>'2'!G11/'2'!G5</f>
        <v>8.3405241704274227E-2</v>
      </c>
      <c r="H10" s="10"/>
    </row>
    <row r="11" spans="1:8" x14ac:dyDescent="0.25">
      <c r="A11" t="s">
        <v>69</v>
      </c>
      <c r="B11" s="10">
        <f>'2'!B22/('1'!B49+'1'!B28)</f>
        <v>7.420818262807205E-2</v>
      </c>
      <c r="C11" s="10">
        <f>'2'!C22/('1'!C49+'1'!C28)</f>
        <v>0.10312377406993754</v>
      </c>
      <c r="D11" s="10">
        <f>'2'!D22/('1'!D49+'1'!D28)</f>
        <v>9.7180781520158396E-2</v>
      </c>
      <c r="E11" s="10">
        <f>'2'!E22/('1'!E49+'1'!E28)</f>
        <v>0.13934617355331066</v>
      </c>
      <c r="F11" s="10">
        <f>'2'!F22/('1'!F49+'1'!F28)</f>
        <v>0.10760490271945328</v>
      </c>
      <c r="G11" s="10">
        <f>'2'!G22/('1'!G49+'1'!G28)</f>
        <v>4.6998695045260316E-2</v>
      </c>
      <c r="H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2016-11-21T05:26:35Z</dcterms:created>
  <dcterms:modified xsi:type="dcterms:W3CDTF">2020-04-12T10:41:16Z</dcterms:modified>
</cp:coreProperties>
</file>