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3" l="1"/>
  <c r="G22" i="2"/>
  <c r="G7" i="2"/>
  <c r="G11" i="2" s="1"/>
  <c r="G16" i="2" s="1"/>
  <c r="G18" i="2" s="1"/>
  <c r="G59" i="1"/>
  <c r="G50" i="1"/>
  <c r="G52" i="1" s="1"/>
  <c r="G58" i="1" s="1"/>
  <c r="G41" i="1"/>
  <c r="G32" i="1"/>
  <c r="G22" i="1"/>
  <c r="G13" i="1"/>
  <c r="G38" i="3"/>
  <c r="G27" i="3"/>
  <c r="G18" i="3"/>
  <c r="G45" i="3" s="1"/>
  <c r="G23" i="2" l="1"/>
  <c r="G25" i="2" s="1"/>
  <c r="G42" i="1"/>
  <c r="G55" i="1" s="1"/>
  <c r="G23" i="1"/>
  <c r="C18" i="3"/>
  <c r="D18" i="3"/>
  <c r="E18" i="3"/>
  <c r="F18" i="3"/>
  <c r="B18" i="3"/>
  <c r="C59" i="1"/>
  <c r="D59" i="1"/>
  <c r="E59" i="1"/>
  <c r="F59" i="1"/>
  <c r="B59" i="1"/>
  <c r="B38" i="3" l="1"/>
  <c r="C38" i="3"/>
  <c r="D38" i="3"/>
  <c r="F27" i="3"/>
  <c r="B27" i="3"/>
  <c r="C27" i="3"/>
  <c r="C40" i="3" s="1"/>
  <c r="D27" i="3"/>
  <c r="F38" i="3"/>
  <c r="F22" i="2"/>
  <c r="F7" i="2"/>
  <c r="F11" i="2" s="1"/>
  <c r="F41" i="1"/>
  <c r="F32" i="1"/>
  <c r="F50" i="1"/>
  <c r="F7" i="4" s="1"/>
  <c r="F22" i="1"/>
  <c r="F13" i="1"/>
  <c r="F16" i="2" l="1"/>
  <c r="F18" i="2" s="1"/>
  <c r="F10" i="4"/>
  <c r="D40" i="3"/>
  <c r="B40" i="3"/>
  <c r="F23" i="1"/>
  <c r="F5" i="4" s="1"/>
  <c r="F52" i="1"/>
  <c r="F42" i="1"/>
  <c r="F8" i="4"/>
  <c r="F45" i="3"/>
  <c r="F40" i="3"/>
  <c r="F43" i="3" s="1"/>
  <c r="C6" i="4"/>
  <c r="D6" i="4"/>
  <c r="B6" i="4"/>
  <c r="C11" i="4"/>
  <c r="D11" i="4"/>
  <c r="B11" i="4"/>
  <c r="C7" i="4"/>
  <c r="D7" i="4"/>
  <c r="B7" i="4"/>
  <c r="F55" i="1" l="1"/>
  <c r="F58" i="1"/>
  <c r="F9" i="4"/>
  <c r="F23" i="2"/>
  <c r="F25" i="2" l="1"/>
  <c r="F11" i="4"/>
  <c r="F6" i="4"/>
  <c r="C8" i="4"/>
  <c r="D8" i="4"/>
  <c r="B8" i="4"/>
  <c r="C5" i="4"/>
  <c r="D5" i="4"/>
  <c r="B5" i="4"/>
  <c r="C7" i="2" l="1"/>
  <c r="C11" i="2" s="1"/>
  <c r="D7" i="2"/>
  <c r="D11" i="2" s="1"/>
  <c r="D10" i="4" s="1"/>
  <c r="E7" i="2"/>
  <c r="E11" i="2" s="1"/>
  <c r="E10" i="4" s="1"/>
  <c r="B7" i="2"/>
  <c r="B11" i="2" s="1"/>
  <c r="B10" i="4" s="1"/>
  <c r="C58" i="1"/>
  <c r="D58" i="1"/>
  <c r="B58" i="1"/>
  <c r="C45" i="3"/>
  <c r="D45" i="3"/>
  <c r="B45" i="3"/>
  <c r="C25" i="2"/>
  <c r="D25" i="2"/>
  <c r="B25" i="2"/>
  <c r="C10" i="4" l="1"/>
  <c r="C16" i="2"/>
  <c r="C18" i="2" s="1"/>
  <c r="C9" i="4" s="1"/>
  <c r="D16" i="2"/>
  <c r="D18" i="2" s="1"/>
  <c r="D9" i="4" s="1"/>
  <c r="E16" i="2"/>
  <c r="E18" i="2" s="1"/>
  <c r="E9" i="4" s="1"/>
  <c r="B16" i="2"/>
  <c r="B18" i="2" s="1"/>
  <c r="B9" i="4" s="1"/>
  <c r="E38" i="3"/>
  <c r="E27" i="3"/>
  <c r="E22" i="2"/>
  <c r="E41" i="1"/>
  <c r="E32" i="1"/>
  <c r="E42" i="1" s="1"/>
  <c r="E50" i="1"/>
  <c r="E22" i="1"/>
  <c r="E8" i="4" s="1"/>
  <c r="E13" i="1"/>
  <c r="E40" i="3" l="1"/>
  <c r="E43" i="3" s="1"/>
  <c r="E45" i="3"/>
  <c r="E52" i="1"/>
  <c r="E58" i="1" s="1"/>
  <c r="E11" i="4"/>
  <c r="E7" i="4"/>
  <c r="E23" i="2"/>
  <c r="E25" i="2" s="1"/>
  <c r="E55" i="1"/>
  <c r="E23" i="1"/>
  <c r="E5" i="4" s="1"/>
  <c r="D36" i="1"/>
  <c r="D16" i="1"/>
  <c r="D9" i="1"/>
  <c r="E6" i="4" l="1"/>
</calcChain>
</file>

<file path=xl/sharedStrings.xml><?xml version="1.0" encoding="utf-8"?>
<sst xmlns="http://schemas.openxmlformats.org/spreadsheetml/2006/main" count="119" uniqueCount="109">
  <si>
    <t>Advanced Chemical Industries Limited</t>
  </si>
  <si>
    <t>Assets</t>
  </si>
  <si>
    <t>Property, plant and equipment</t>
  </si>
  <si>
    <t>Investments</t>
  </si>
  <si>
    <t>Biological assets</t>
  </si>
  <si>
    <t>Intangible assets</t>
  </si>
  <si>
    <t>Inventories</t>
  </si>
  <si>
    <t>Trade and other receivables</t>
  </si>
  <si>
    <t>Advances, deposits and prepayments</t>
  </si>
  <si>
    <t>Cash and cash equivalents</t>
  </si>
  <si>
    <t>Share capital</t>
  </si>
  <si>
    <t>Share premium</t>
  </si>
  <si>
    <t>Reserves</t>
  </si>
  <si>
    <t>Retained earnings</t>
  </si>
  <si>
    <t>Non-controlling interest</t>
  </si>
  <si>
    <t>Liabilities</t>
  </si>
  <si>
    <t>Employee benefits</t>
  </si>
  <si>
    <t>Other non-current liabilities</t>
  </si>
  <si>
    <t>Deferred tax liabilities</t>
  </si>
  <si>
    <t>Bank overdraft</t>
  </si>
  <si>
    <t>Loans and borrowings</t>
  </si>
  <si>
    <t>Trade and other payables</t>
  </si>
  <si>
    <t>Provision for tax</t>
  </si>
  <si>
    <t>Administrative, selling and distribution expenses</t>
  </si>
  <si>
    <t>Other income</t>
  </si>
  <si>
    <t>Share of profit of equity accounted investees</t>
  </si>
  <si>
    <t>Net Finance costs</t>
  </si>
  <si>
    <t>Contribution to WPPF</t>
  </si>
  <si>
    <t>Current tax</t>
  </si>
  <si>
    <t>Deferred tax income/(expense)</t>
  </si>
  <si>
    <t>Cash received from customers</t>
  </si>
  <si>
    <t>Cash received from other income</t>
  </si>
  <si>
    <t>Other receivables</t>
  </si>
  <si>
    <t>Purchase of inventory</t>
  </si>
  <si>
    <t>Operating expenses</t>
  </si>
  <si>
    <t>Other creditors</t>
  </si>
  <si>
    <t>Payment for WPPF</t>
  </si>
  <si>
    <t>Finance costs</t>
  </si>
  <si>
    <t>Income tax expense</t>
  </si>
  <si>
    <t>Acquisition of property, plant and equipment</t>
  </si>
  <si>
    <t>Payments for capital work in progress</t>
  </si>
  <si>
    <t>Sale proceeds from property, plant and equipment</t>
  </si>
  <si>
    <t>Dividend received</t>
  </si>
  <si>
    <t>Investment</t>
  </si>
  <si>
    <t>Payment to non-controlling interest</t>
  </si>
  <si>
    <t>Inter-company debts received/(paid)</t>
  </si>
  <si>
    <t>Dividend paid</t>
  </si>
  <si>
    <t>Issue of shares</t>
  </si>
  <si>
    <t>Payment for finance lease</t>
  </si>
  <si>
    <t>Payment for redemption of Zero Coupon Bonds</t>
  </si>
  <si>
    <t>Short-term bank loan received</t>
  </si>
  <si>
    <t>Long-term bank loan received</t>
  </si>
  <si>
    <t>Capital work-in-progress</t>
  </si>
  <si>
    <t>Other Receivables</t>
  </si>
  <si>
    <t>Advance income tax</t>
  </si>
  <si>
    <t>Inter-company receivables</t>
  </si>
  <si>
    <t>Revaluation surplus</t>
  </si>
  <si>
    <t>Available-for-sale reserve</t>
  </si>
  <si>
    <t>Current portion of lease obligation</t>
  </si>
  <si>
    <t>2015-2016</t>
  </si>
  <si>
    <t>Long-term bank Loan</t>
  </si>
  <si>
    <t>Gain from sale of brands</t>
  </si>
  <si>
    <t>Sale Proceed from Brands</t>
  </si>
  <si>
    <t>Equity accounted investees</t>
  </si>
  <si>
    <t>Current tax payable</t>
  </si>
  <si>
    <t>Debt to Equity</t>
  </si>
  <si>
    <t>Current Ratio</t>
  </si>
  <si>
    <t>Operating Margin</t>
  </si>
  <si>
    <t>Other Payable</t>
  </si>
  <si>
    <t>Cash paid to suppliers and employees</t>
  </si>
  <si>
    <t>Interest paid</t>
  </si>
  <si>
    <t>Balance Sheet</t>
  </si>
  <si>
    <t>As at year end</t>
  </si>
  <si>
    <t>Non Current Assets</t>
  </si>
  <si>
    <t>Current Assets</t>
  </si>
  <si>
    <t>Liabilities and Capital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</si>
  <si>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</si>
  <si>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</si>
  <si>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</si>
  <si>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</si>
  <si>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</si>
  <si>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</si>
  <si>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</si>
  <si>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</si>
  <si>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</si>
  <si>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</si>
  <si>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</si>
  <si>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</si>
  <si>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</si>
  <si>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</si>
  <si>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</si>
  <si>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</si>
  <si>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</si>
  <si>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</si>
  <si>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</si>
  <si>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</si>
  <si>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</si>
  <si>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</si>
  <si>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</si>
  <si>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</si>
  <si>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</si>
  <si>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</si>
  <si>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</si>
  <si>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</si>
  <si>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</si>
  <si>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</si>
  <si>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</si>
  <si>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</si>
  <si>
    <t>Adjustment for first time consolidation by Subsidiary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</si>
</sst>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164" fontId="0" fillId="0" borderId="0" xfId="1" applyNumberFormat="1" applyFont="1"/>
    <xf numFmtId="164" fontId="1" fillId="0" borderId="0" xfId="1" applyNumberFormat="1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43" fontId="1" fillId="0" borderId="0" xfId="0" applyNumberFormat="1" applyFont="1"/>
    <xf numFmtId="165" fontId="0" fillId="0" borderId="0" xfId="2" applyNumberFormat="1" applyFont="1"/>
    <xf numFmtId="10" fontId="0" fillId="0" borderId="0" xfId="2" applyNumberFormat="1" applyFont="1"/>
    <xf numFmtId="43" fontId="0" fillId="0" borderId="0" xfId="1" applyFont="1"/>
    <xf numFmtId="43" fontId="0" fillId="0" borderId="0" xfId="1" applyNumberFormat="1" applyFont="1"/>
    <xf numFmtId="164" fontId="2" fillId="0" borderId="0" xfId="1" applyNumberFormat="1" applyFont="1"/>
    <xf numFmtId="0" fontId="1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43" fontId="0" fillId="0" borderId="0" xfId="0" applyNumberFormat="1"/>
    <xf numFmtId="0" fontId="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pane xSplit="1" ySplit="4" topLeftCell="B47" activePane="bottomRight" state="frozen"/>
      <selection pane="topRight" activeCell="B1" sqref="B1"/>
      <selection pane="bottomLeft" activeCell="A6" sqref="A6"/>
      <selection pane="bottomRight" activeCell="G51" sqref="G51"/>
    </sheetView>
  </sheetViews>
  <sheetFormatPr defaultRowHeight="15" x14ac:dyDescent="0.25"/>
  <cols>
    <col min="1" max="1" width="45.140625" customWidth="1"/>
    <col min="2" max="4" width="15.28515625" bestFit="1" customWidth="1"/>
    <col min="5" max="7" width="17" customWidth="1"/>
  </cols>
  <sheetData>
    <row r="1" spans="1:7" x14ac:dyDescent="0.25">
      <c r="A1" s="1" t="s">
        <v>0</v>
      </c>
    </row>
    <row r="2" spans="1:7" ht="15.75" x14ac:dyDescent="0.25">
      <c r="A2" s="6" t="s">
        <v>71</v>
      </c>
    </row>
    <row r="3" spans="1:7" ht="15.75" x14ac:dyDescent="0.25">
      <c r="A3" s="6" t="s">
        <v>72</v>
      </c>
    </row>
    <row r="4" spans="1:7" x14ac:dyDescent="0.25">
      <c r="B4" s="1">
        <v>2013</v>
      </c>
      <c r="C4" s="1">
        <v>2014</v>
      </c>
      <c r="D4" s="3" t="s">
        <v>59</v>
      </c>
      <c r="E4" s="1">
        <v>2017</v>
      </c>
      <c r="F4" s="1">
        <v>2018</v>
      </c>
      <c r="G4" s="1">
        <v>2019</v>
      </c>
    </row>
    <row r="5" spans="1:7" x14ac:dyDescent="0.25">
      <c r="A5" s="16" t="s">
        <v>1</v>
      </c>
      <c r="B5" s="1"/>
      <c r="C5" s="1"/>
      <c r="D5" s="3"/>
      <c r="E5" s="1"/>
      <c r="F5" s="1"/>
      <c r="G5" s="1"/>
    </row>
    <row r="6" spans="1:7" x14ac:dyDescent="0.25">
      <c r="A6" s="17" t="s">
        <v>73</v>
      </c>
      <c r="B6" s="4"/>
      <c r="C6" s="4"/>
      <c r="D6" s="4"/>
      <c r="E6" s="4"/>
      <c r="F6" s="4"/>
      <c r="G6" s="4"/>
    </row>
    <row r="7" spans="1:7" x14ac:dyDescent="0.25">
      <c r="A7" t="s">
        <v>2</v>
      </c>
      <c r="B7" s="4">
        <v>7716361670</v>
      </c>
      <c r="C7" s="4">
        <v>8112567981</v>
      </c>
      <c r="D7" s="4">
        <v>14526928460</v>
      </c>
      <c r="E7" s="4">
        <v>18984698144</v>
      </c>
      <c r="F7" s="4">
        <v>23017048759</v>
      </c>
      <c r="G7" s="4">
        <v>25570747581</v>
      </c>
    </row>
    <row r="8" spans="1:7" x14ac:dyDescent="0.25">
      <c r="A8" t="s">
        <v>63</v>
      </c>
      <c r="B8" s="4"/>
      <c r="C8" s="4"/>
      <c r="D8" s="4"/>
      <c r="E8" s="4">
        <v>1067888774</v>
      </c>
      <c r="F8" s="4">
        <v>1143314786</v>
      </c>
      <c r="G8" s="4">
        <v>1304391166</v>
      </c>
    </row>
    <row r="9" spans="1:7" x14ac:dyDescent="0.25">
      <c r="A9" t="s">
        <v>3</v>
      </c>
      <c r="B9" s="4">
        <v>766291205</v>
      </c>
      <c r="C9" s="4">
        <v>931255152</v>
      </c>
      <c r="D9" s="4">
        <f>923975608+398480679</f>
        <v>1322456287</v>
      </c>
      <c r="E9" s="4">
        <v>515115470</v>
      </c>
      <c r="F9" s="4">
        <v>735339955</v>
      </c>
      <c r="G9" s="4">
        <v>848208350</v>
      </c>
    </row>
    <row r="10" spans="1:7" x14ac:dyDescent="0.25">
      <c r="A10" t="s">
        <v>52</v>
      </c>
      <c r="B10" s="4"/>
      <c r="C10" s="4"/>
      <c r="D10" s="4"/>
      <c r="E10" s="4">
        <v>0</v>
      </c>
      <c r="F10" s="4">
        <v>0</v>
      </c>
      <c r="G10" s="4"/>
    </row>
    <row r="11" spans="1:7" x14ac:dyDescent="0.25">
      <c r="A11" t="s">
        <v>4</v>
      </c>
      <c r="B11" s="4"/>
      <c r="C11" s="4">
        <v>5395070</v>
      </c>
      <c r="D11" s="4"/>
      <c r="E11" s="4">
        <v>0</v>
      </c>
      <c r="F11" s="4">
        <v>0</v>
      </c>
      <c r="G11" s="4"/>
    </row>
    <row r="12" spans="1:7" x14ac:dyDescent="0.25">
      <c r="A12" t="s">
        <v>5</v>
      </c>
      <c r="B12" s="4">
        <v>74434629</v>
      </c>
      <c r="C12" s="4">
        <v>33559214</v>
      </c>
      <c r="D12" s="4">
        <v>30589106</v>
      </c>
      <c r="E12" s="4">
        <v>85910725</v>
      </c>
      <c r="F12" s="4">
        <v>118237964</v>
      </c>
      <c r="G12" s="4">
        <v>103177750</v>
      </c>
    </row>
    <row r="13" spans="1:7" x14ac:dyDescent="0.25">
      <c r="A13" s="1"/>
      <c r="B13" s="5">
        <v>8557087504</v>
      </c>
      <c r="C13" s="5">
        <v>9082777417</v>
      </c>
      <c r="D13" s="5">
        <v>15879973853</v>
      </c>
      <c r="E13" s="5">
        <f>SUM(E7:E12)</f>
        <v>20653613113</v>
      </c>
      <c r="F13" s="5">
        <f>SUM(F7:F12)</f>
        <v>25013941464</v>
      </c>
      <c r="G13" s="5">
        <f>SUM(G7:G12)</f>
        <v>27826524847</v>
      </c>
    </row>
    <row r="14" spans="1:7" x14ac:dyDescent="0.25">
      <c r="A14" s="17" t="s">
        <v>74</v>
      </c>
      <c r="B14" s="5"/>
      <c r="C14" s="5"/>
      <c r="D14" s="5"/>
      <c r="E14" s="5"/>
      <c r="F14" s="5"/>
      <c r="G14" s="5"/>
    </row>
    <row r="15" spans="1:7" x14ac:dyDescent="0.25">
      <c r="A15" t="s">
        <v>6</v>
      </c>
      <c r="B15" s="4">
        <v>5388656883</v>
      </c>
      <c r="C15" s="4">
        <v>6177345732</v>
      </c>
      <c r="D15" s="4">
        <v>8402056153</v>
      </c>
      <c r="E15" s="4">
        <v>10550939071</v>
      </c>
      <c r="F15" s="4">
        <v>11792577831</v>
      </c>
      <c r="G15" s="4">
        <v>13560088685</v>
      </c>
    </row>
    <row r="16" spans="1:7" x14ac:dyDescent="0.25">
      <c r="A16" t="s">
        <v>7</v>
      </c>
      <c r="B16" s="4">
        <v>3896139716</v>
      </c>
      <c r="C16" s="4">
        <v>4053338744</v>
      </c>
      <c r="D16" s="4">
        <f>5899207927+649530397</f>
        <v>6548738324</v>
      </c>
      <c r="E16" s="4">
        <v>8530045056</v>
      </c>
      <c r="F16" s="15">
        <v>10963329914</v>
      </c>
      <c r="G16" s="4">
        <v>13827165973</v>
      </c>
    </row>
    <row r="17" spans="1:7" x14ac:dyDescent="0.25">
      <c r="A17" t="s">
        <v>53</v>
      </c>
      <c r="B17" s="4"/>
      <c r="C17" s="4"/>
      <c r="D17" s="4"/>
      <c r="E17" s="4">
        <v>912543207</v>
      </c>
      <c r="F17" s="4">
        <v>1099973493</v>
      </c>
      <c r="G17" s="4">
        <v>509581982</v>
      </c>
    </row>
    <row r="18" spans="1:7" x14ac:dyDescent="0.25">
      <c r="A18" t="s">
        <v>54</v>
      </c>
      <c r="B18" s="4"/>
      <c r="C18" s="4"/>
      <c r="D18" s="4"/>
      <c r="E18" s="4">
        <v>0</v>
      </c>
      <c r="F18" s="4">
        <v>0</v>
      </c>
      <c r="G18" s="4"/>
    </row>
    <row r="19" spans="1:7" x14ac:dyDescent="0.25">
      <c r="A19" t="s">
        <v>55</v>
      </c>
      <c r="B19" s="4"/>
      <c r="C19" s="4"/>
      <c r="D19" s="4">
        <v>13341487</v>
      </c>
      <c r="E19" s="4">
        <v>13277557</v>
      </c>
      <c r="F19" s="4">
        <v>10907763</v>
      </c>
      <c r="G19" s="4">
        <v>50583865</v>
      </c>
    </row>
    <row r="20" spans="1:7" x14ac:dyDescent="0.25">
      <c r="A20" t="s">
        <v>8</v>
      </c>
      <c r="B20" s="4">
        <v>1511756213</v>
      </c>
      <c r="C20" s="4">
        <v>1728588712</v>
      </c>
      <c r="D20" s="4">
        <v>3975506886</v>
      </c>
      <c r="E20" s="4">
        <v>4797846027</v>
      </c>
      <c r="F20" s="4">
        <v>4433434344</v>
      </c>
      <c r="G20" s="4">
        <v>5683574787</v>
      </c>
    </row>
    <row r="21" spans="1:7" x14ac:dyDescent="0.25">
      <c r="A21" t="s">
        <v>9</v>
      </c>
      <c r="B21" s="4">
        <v>801850966</v>
      </c>
      <c r="C21" s="4">
        <v>966996727</v>
      </c>
      <c r="D21" s="4">
        <v>1249939473</v>
      </c>
      <c r="E21" s="4">
        <v>1511754437</v>
      </c>
      <c r="F21" s="4">
        <v>2131550039</v>
      </c>
      <c r="G21" s="4">
        <v>2319988462</v>
      </c>
    </row>
    <row r="22" spans="1:7" x14ac:dyDescent="0.25">
      <c r="A22" s="1"/>
      <c r="B22" s="5">
        <v>11598403778</v>
      </c>
      <c r="C22" s="5">
        <v>12926269915</v>
      </c>
      <c r="D22" s="5">
        <v>20189582323</v>
      </c>
      <c r="E22" s="5">
        <f>SUM(E15:E21)</f>
        <v>26316405355</v>
      </c>
      <c r="F22" s="5">
        <f>SUM(F15:F21)</f>
        <v>30431773384</v>
      </c>
      <c r="G22" s="5">
        <f>SUM(G15:G21)</f>
        <v>35950983754</v>
      </c>
    </row>
    <row r="23" spans="1:7" x14ac:dyDescent="0.25">
      <c r="A23" s="1"/>
      <c r="B23" s="5">
        <v>20155491282</v>
      </c>
      <c r="C23" s="5">
        <v>22009047332</v>
      </c>
      <c r="D23" s="5">
        <v>36069556176</v>
      </c>
      <c r="E23" s="5">
        <f>E13+E22</f>
        <v>46970018468</v>
      </c>
      <c r="F23" s="5">
        <f>F13+F22+1</f>
        <v>55445714849</v>
      </c>
      <c r="G23" s="5">
        <f>G13+G22+1</f>
        <v>63777508602</v>
      </c>
    </row>
    <row r="24" spans="1:7" x14ac:dyDescent="0.25">
      <c r="B24" s="4"/>
      <c r="C24" s="4"/>
      <c r="D24" s="4"/>
      <c r="E24" s="4"/>
      <c r="F24" s="4"/>
      <c r="G24" s="4"/>
    </row>
    <row r="25" spans="1:7" ht="15.75" x14ac:dyDescent="0.25">
      <c r="A25" s="18" t="s">
        <v>75</v>
      </c>
      <c r="B25" s="4"/>
      <c r="C25" s="4"/>
      <c r="D25" s="4"/>
      <c r="E25" s="4"/>
      <c r="F25" s="4"/>
      <c r="G25" s="4"/>
    </row>
    <row r="26" spans="1:7" ht="15.75" x14ac:dyDescent="0.25">
      <c r="A26" s="19" t="s">
        <v>15</v>
      </c>
      <c r="B26" s="4"/>
      <c r="C26" s="4"/>
      <c r="D26" s="4"/>
      <c r="E26" s="4"/>
      <c r="F26" s="4"/>
      <c r="G26" s="4"/>
    </row>
    <row r="27" spans="1:7" x14ac:dyDescent="0.25">
      <c r="A27" s="17" t="s">
        <v>76</v>
      </c>
      <c r="B27" s="4"/>
      <c r="C27" s="4"/>
      <c r="D27" s="4"/>
      <c r="E27" s="4"/>
      <c r="F27" s="4"/>
      <c r="G27" s="4"/>
    </row>
    <row r="28" spans="1:7" x14ac:dyDescent="0.25">
      <c r="A28" t="s">
        <v>16</v>
      </c>
      <c r="B28" s="4">
        <v>353101757</v>
      </c>
      <c r="C28" s="4">
        <v>455997727</v>
      </c>
      <c r="D28" s="4">
        <v>640174957</v>
      </c>
      <c r="E28" s="4">
        <v>788032113</v>
      </c>
      <c r="F28" s="4">
        <v>994107783</v>
      </c>
      <c r="G28" s="4">
        <v>1178872434</v>
      </c>
    </row>
    <row r="29" spans="1:7" x14ac:dyDescent="0.25">
      <c r="A29" t="s">
        <v>60</v>
      </c>
      <c r="B29" s="4"/>
      <c r="C29" s="4"/>
      <c r="D29" s="4">
        <v>2740906073</v>
      </c>
      <c r="E29" s="4">
        <v>5151447744</v>
      </c>
      <c r="F29" s="4">
        <v>7972367343</v>
      </c>
      <c r="G29" s="4">
        <v>8079177445</v>
      </c>
    </row>
    <row r="30" spans="1:7" x14ac:dyDescent="0.25">
      <c r="A30" t="s">
        <v>17</v>
      </c>
      <c r="B30" s="4">
        <v>1643051082</v>
      </c>
      <c r="C30" s="4">
        <v>1051592449</v>
      </c>
      <c r="D30" s="4">
        <v>400000</v>
      </c>
      <c r="E30" s="4">
        <v>0</v>
      </c>
      <c r="F30" s="4"/>
      <c r="G30" s="4"/>
    </row>
    <row r="31" spans="1:7" x14ac:dyDescent="0.25">
      <c r="A31" t="s">
        <v>18</v>
      </c>
      <c r="B31" s="4">
        <v>316345060</v>
      </c>
      <c r="C31" s="4">
        <v>281461770</v>
      </c>
      <c r="D31" s="4">
        <v>726780346</v>
      </c>
      <c r="E31" s="4">
        <v>724314235</v>
      </c>
      <c r="F31" s="4">
        <v>378990924</v>
      </c>
      <c r="G31" s="4">
        <v>96558264</v>
      </c>
    </row>
    <row r="32" spans="1:7" x14ac:dyDescent="0.25">
      <c r="A32" s="1"/>
      <c r="B32" s="5">
        <v>2312497899</v>
      </c>
      <c r="C32" s="5">
        <v>1789051946</v>
      </c>
      <c r="D32" s="5">
        <v>4108261376</v>
      </c>
      <c r="E32" s="5">
        <f>SUM(E28:E31)</f>
        <v>6663794092</v>
      </c>
      <c r="F32" s="5">
        <f>SUM(F28:F31)</f>
        <v>9345466050</v>
      </c>
      <c r="G32" s="5">
        <f>SUM(G28:G31)</f>
        <v>9354608143</v>
      </c>
    </row>
    <row r="33" spans="1:7" x14ac:dyDescent="0.25">
      <c r="A33" s="17" t="s">
        <v>77</v>
      </c>
      <c r="B33" s="5"/>
      <c r="C33" s="5"/>
      <c r="D33" s="5"/>
      <c r="E33" s="5"/>
      <c r="F33" s="5"/>
      <c r="G33" s="5"/>
    </row>
    <row r="34" spans="1:7" x14ac:dyDescent="0.25">
      <c r="A34" t="s">
        <v>19</v>
      </c>
      <c r="B34" s="4">
        <v>1158146135</v>
      </c>
      <c r="C34" s="4">
        <v>818454318</v>
      </c>
      <c r="D34" s="4">
        <v>2167878566</v>
      </c>
      <c r="E34" s="4">
        <v>1696737293</v>
      </c>
      <c r="F34" s="4">
        <v>4159153500</v>
      </c>
      <c r="G34" s="4">
        <v>4618176594</v>
      </c>
    </row>
    <row r="35" spans="1:7" x14ac:dyDescent="0.25">
      <c r="A35" t="s">
        <v>20</v>
      </c>
      <c r="B35" s="4">
        <v>9092162879</v>
      </c>
      <c r="C35" s="4">
        <v>11195147962</v>
      </c>
      <c r="D35" s="4">
        <v>13208332772</v>
      </c>
      <c r="E35" s="4">
        <v>19675650669</v>
      </c>
      <c r="F35" s="4">
        <v>21933605080</v>
      </c>
      <c r="G35" s="4">
        <v>27263916795</v>
      </c>
    </row>
    <row r="36" spans="1:7" x14ac:dyDescent="0.25">
      <c r="A36" t="s">
        <v>21</v>
      </c>
      <c r="B36" s="4">
        <v>2679923623</v>
      </c>
      <c r="C36" s="4">
        <v>3010184390</v>
      </c>
      <c r="D36" s="4">
        <f>1710795307+2796896411</f>
        <v>4507691718</v>
      </c>
      <c r="E36" s="4">
        <v>5677149777</v>
      </c>
      <c r="F36" s="4">
        <v>2252947112</v>
      </c>
      <c r="G36" s="4">
        <v>4338090506</v>
      </c>
    </row>
    <row r="37" spans="1:7" x14ac:dyDescent="0.25">
      <c r="A37" t="s">
        <v>58</v>
      </c>
      <c r="B37" s="4"/>
      <c r="C37" s="4"/>
      <c r="D37" s="4"/>
      <c r="E37" s="4">
        <v>0</v>
      </c>
      <c r="F37" s="4">
        <v>0</v>
      </c>
      <c r="G37" s="4"/>
    </row>
    <row r="38" spans="1:7" x14ac:dyDescent="0.25">
      <c r="A38" t="s">
        <v>68</v>
      </c>
      <c r="B38" s="4"/>
      <c r="C38" s="4"/>
      <c r="D38" s="4"/>
      <c r="E38" s="4"/>
      <c r="F38" s="4">
        <v>3924141882</v>
      </c>
      <c r="G38" s="4">
        <v>4699441016</v>
      </c>
    </row>
    <row r="39" spans="1:7" x14ac:dyDescent="0.25">
      <c r="A39" t="s">
        <v>22</v>
      </c>
      <c r="B39" s="4">
        <v>872345959</v>
      </c>
      <c r="C39" s="4">
        <v>922009971</v>
      </c>
      <c r="D39" s="4">
        <v>2231503143</v>
      </c>
      <c r="E39" s="4">
        <v>0</v>
      </c>
      <c r="F39" s="4">
        <v>0</v>
      </c>
      <c r="G39" s="4"/>
    </row>
    <row r="40" spans="1:7" x14ac:dyDescent="0.25">
      <c r="A40" t="s">
        <v>64</v>
      </c>
      <c r="B40" s="4"/>
      <c r="C40" s="4"/>
      <c r="D40" s="4"/>
      <c r="E40" s="4">
        <v>2617627690</v>
      </c>
      <c r="F40" s="4">
        <v>2810007478</v>
      </c>
      <c r="G40" s="4">
        <v>3993902253</v>
      </c>
    </row>
    <row r="41" spans="1:7" x14ac:dyDescent="0.25">
      <c r="A41" s="1"/>
      <c r="B41" s="5">
        <v>13802578596</v>
      </c>
      <c r="C41" s="5">
        <v>15945796641</v>
      </c>
      <c r="D41" s="5">
        <v>22115406199</v>
      </c>
      <c r="E41" s="5">
        <f>SUM(E34:E40)</f>
        <v>29667165429</v>
      </c>
      <c r="F41" s="5">
        <f>SUM(F34:F40)</f>
        <v>35079855052</v>
      </c>
      <c r="G41" s="5">
        <f>SUM(G34:G40)</f>
        <v>44913527164</v>
      </c>
    </row>
    <row r="42" spans="1:7" x14ac:dyDescent="0.25">
      <c r="A42" s="1"/>
      <c r="B42" s="5">
        <v>16115076495</v>
      </c>
      <c r="C42" s="5">
        <v>17734848587</v>
      </c>
      <c r="D42" s="5">
        <v>26223667575</v>
      </c>
      <c r="E42" s="5">
        <f>E32+E41</f>
        <v>36330959521</v>
      </c>
      <c r="F42" s="5">
        <f>F32+F41</f>
        <v>44425321102</v>
      </c>
      <c r="G42" s="5">
        <f>G32+G41</f>
        <v>54268135307</v>
      </c>
    </row>
    <row r="43" spans="1:7" x14ac:dyDescent="0.25">
      <c r="A43" s="17" t="s">
        <v>78</v>
      </c>
      <c r="B43" s="5"/>
      <c r="C43" s="5"/>
      <c r="D43" s="5"/>
      <c r="E43" s="5"/>
      <c r="F43" s="5"/>
      <c r="G43" s="5"/>
    </row>
    <row r="44" spans="1:7" x14ac:dyDescent="0.25">
      <c r="A44" t="s">
        <v>10</v>
      </c>
      <c r="B44" s="4">
        <v>285820824</v>
      </c>
      <c r="C44" s="4">
        <v>343944021</v>
      </c>
      <c r="D44" s="4">
        <v>398367290</v>
      </c>
      <c r="E44" s="4">
        <v>438204010</v>
      </c>
      <c r="F44" s="4">
        <v>482024411</v>
      </c>
      <c r="G44" s="4">
        <v>498895266</v>
      </c>
    </row>
    <row r="45" spans="1:7" x14ac:dyDescent="0.25">
      <c r="A45" t="s">
        <v>11</v>
      </c>
      <c r="B45" s="4">
        <v>333302465</v>
      </c>
      <c r="C45" s="4">
        <v>351340343</v>
      </c>
      <c r="D45" s="4">
        <v>402310367</v>
      </c>
      <c r="E45" s="4">
        <v>402310367</v>
      </c>
      <c r="F45" s="4">
        <v>402310367</v>
      </c>
      <c r="G45" s="4">
        <v>402310367</v>
      </c>
    </row>
    <row r="46" spans="1:7" x14ac:dyDescent="0.25">
      <c r="A46" t="s">
        <v>12</v>
      </c>
      <c r="B46" s="4">
        <v>1624621785</v>
      </c>
      <c r="C46" s="4">
        <v>1420482845</v>
      </c>
      <c r="D46" s="4">
        <v>4481558306</v>
      </c>
      <c r="E46" s="4">
        <v>4579908446</v>
      </c>
      <c r="F46" s="4">
        <v>4744427788</v>
      </c>
      <c r="G46" s="4">
        <v>4833537172</v>
      </c>
    </row>
    <row r="47" spans="1:7" x14ac:dyDescent="0.25">
      <c r="A47" t="s">
        <v>56</v>
      </c>
      <c r="B47" s="4"/>
      <c r="C47" s="4"/>
      <c r="D47" s="4"/>
      <c r="E47" s="4">
        <v>0</v>
      </c>
      <c r="F47" s="4">
        <v>0</v>
      </c>
      <c r="G47" s="4"/>
    </row>
    <row r="48" spans="1:7" x14ac:dyDescent="0.25">
      <c r="A48" t="s">
        <v>57</v>
      </c>
      <c r="B48" s="4"/>
      <c r="C48" s="4"/>
      <c r="D48" s="4"/>
      <c r="E48" s="4">
        <v>0</v>
      </c>
      <c r="F48" s="4">
        <v>0</v>
      </c>
      <c r="G48" s="4"/>
    </row>
    <row r="49" spans="1:7" x14ac:dyDescent="0.25">
      <c r="A49" t="s">
        <v>13</v>
      </c>
      <c r="B49" s="4">
        <v>1548580887</v>
      </c>
      <c r="C49" s="4">
        <v>2021838686</v>
      </c>
      <c r="D49" s="4">
        <v>4426586566</v>
      </c>
      <c r="E49" s="4">
        <v>5153137802</v>
      </c>
      <c r="F49" s="4">
        <v>5451050123</v>
      </c>
      <c r="G49" s="4">
        <v>4073015333</v>
      </c>
    </row>
    <row r="50" spans="1:7" x14ac:dyDescent="0.25">
      <c r="A50" s="1"/>
      <c r="B50" s="5">
        <v>3792325961</v>
      </c>
      <c r="C50" s="5">
        <v>4137605895</v>
      </c>
      <c r="D50" s="5">
        <v>9708822529</v>
      </c>
      <c r="E50" s="5">
        <f>SUM(E44:E49)</f>
        <v>10573560625</v>
      </c>
      <c r="F50" s="5">
        <f>SUM(F44:F49)</f>
        <v>11079812689</v>
      </c>
      <c r="G50" s="5">
        <f>SUM(G44:G49)</f>
        <v>9807758138</v>
      </c>
    </row>
    <row r="51" spans="1:7" x14ac:dyDescent="0.25">
      <c r="A51" s="17" t="s">
        <v>14</v>
      </c>
      <c r="B51" s="4">
        <v>248088826</v>
      </c>
      <c r="C51" s="4">
        <v>136592850</v>
      </c>
      <c r="D51" s="4">
        <v>137066072</v>
      </c>
      <c r="E51" s="4">
        <v>65498322</v>
      </c>
      <c r="F51" s="4">
        <v>-59418941</v>
      </c>
      <c r="G51" s="4">
        <v>-298384844</v>
      </c>
    </row>
    <row r="52" spans="1:7" x14ac:dyDescent="0.25">
      <c r="A52" s="1"/>
      <c r="B52" s="5">
        <v>4040414787</v>
      </c>
      <c r="C52" s="5">
        <v>4274198745</v>
      </c>
      <c r="D52" s="5">
        <v>9845888601</v>
      </c>
      <c r="E52" s="5">
        <f>SUM(E50:E51)</f>
        <v>10639058947</v>
      </c>
      <c r="F52" s="5">
        <f>SUM(F50:F51)</f>
        <v>11020393748</v>
      </c>
      <c r="G52" s="5">
        <f>SUM(G50:G51)</f>
        <v>9509373294</v>
      </c>
    </row>
    <row r="53" spans="1:7" x14ac:dyDescent="0.25">
      <c r="A53" s="1"/>
      <c r="B53" s="5"/>
      <c r="C53" s="5"/>
      <c r="D53" s="5"/>
      <c r="E53" s="5"/>
      <c r="F53" s="5"/>
      <c r="G53" s="5"/>
    </row>
    <row r="54" spans="1:7" x14ac:dyDescent="0.25">
      <c r="A54" s="1"/>
      <c r="B54" s="5"/>
      <c r="C54" s="5"/>
      <c r="D54" s="5"/>
      <c r="E54" s="5"/>
      <c r="F54" s="5"/>
      <c r="G54" s="5"/>
    </row>
    <row r="55" spans="1:7" x14ac:dyDescent="0.25">
      <c r="A55" s="1"/>
      <c r="B55" s="5">
        <v>20155491282</v>
      </c>
      <c r="C55" s="5">
        <v>22009047332</v>
      </c>
      <c r="D55" s="5">
        <v>36069556176</v>
      </c>
      <c r="E55" s="5">
        <f>E52+E42</f>
        <v>46970018468</v>
      </c>
      <c r="F55" s="5">
        <f>F52+F42-1</f>
        <v>55445714849</v>
      </c>
      <c r="G55" s="5">
        <f>G52+G42-1</f>
        <v>63777508600</v>
      </c>
    </row>
    <row r="56" spans="1:7" x14ac:dyDescent="0.25">
      <c r="B56" s="4"/>
      <c r="C56" s="4"/>
      <c r="D56" s="4"/>
      <c r="E56" s="4"/>
      <c r="F56" s="4"/>
      <c r="G56" s="4"/>
    </row>
    <row r="58" spans="1:7" s="1" customFormat="1" x14ac:dyDescent="0.25">
      <c r="A58" s="20" t="s">
        <v>79</v>
      </c>
      <c r="B58" s="10">
        <f t="shared" ref="B58:G58" si="0">B52/(B44/10)</f>
        <v>141.36180598933549</v>
      </c>
      <c r="C58" s="10">
        <f t="shared" si="0"/>
        <v>124.27018596145329</v>
      </c>
      <c r="D58" s="10">
        <f t="shared" si="0"/>
        <v>247.15605041267318</v>
      </c>
      <c r="E58" s="10">
        <f t="shared" si="0"/>
        <v>242.7878044064453</v>
      </c>
      <c r="F58" s="10">
        <f t="shared" si="0"/>
        <v>228.62729555827411</v>
      </c>
      <c r="G58" s="10">
        <f t="shared" si="0"/>
        <v>190.60860950322186</v>
      </c>
    </row>
    <row r="59" spans="1:7" x14ac:dyDescent="0.25">
      <c r="A59" s="20" t="s">
        <v>80</v>
      </c>
      <c r="B59" s="21">
        <f>B44/10</f>
        <v>28582082.399999999</v>
      </c>
      <c r="C59" s="21">
        <f t="shared" ref="C59:G59" si="1">C44/10</f>
        <v>34394402.100000001</v>
      </c>
      <c r="D59" s="21">
        <f t="shared" si="1"/>
        <v>39836729</v>
      </c>
      <c r="E59" s="21">
        <f t="shared" si="1"/>
        <v>43820401</v>
      </c>
      <c r="F59" s="21">
        <f t="shared" si="1"/>
        <v>48202441.100000001</v>
      </c>
      <c r="G59" s="21">
        <f t="shared" si="1"/>
        <v>49889526.600000001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G25" sqref="G25"/>
    </sheetView>
  </sheetViews>
  <sheetFormatPr defaultRowHeight="15" x14ac:dyDescent="0.25"/>
  <cols>
    <col min="1" max="1" width="48" customWidth="1"/>
    <col min="2" max="2" width="16.140625" customWidth="1"/>
    <col min="3" max="4" width="16" bestFit="1" customWidth="1"/>
    <col min="5" max="6" width="15.5703125" customWidth="1"/>
    <col min="7" max="7" width="20.7109375" customWidth="1"/>
    <col min="8" max="9" width="16" bestFit="1" customWidth="1"/>
  </cols>
  <sheetData>
    <row r="1" spans="1:9" s="6" customFormat="1" ht="15.75" x14ac:dyDescent="0.25">
      <c r="A1" s="6" t="s">
        <v>0</v>
      </c>
    </row>
    <row r="2" spans="1:9" ht="15.75" x14ac:dyDescent="0.25">
      <c r="A2" s="6" t="s">
        <v>81</v>
      </c>
    </row>
    <row r="3" spans="1:9" ht="15.75" x14ac:dyDescent="0.25">
      <c r="A3" s="6" t="s">
        <v>72</v>
      </c>
    </row>
    <row r="4" spans="1:9" x14ac:dyDescent="0.25">
      <c r="B4" s="1">
        <v>2013</v>
      </c>
      <c r="C4" s="1">
        <v>2014</v>
      </c>
      <c r="D4" s="3" t="s">
        <v>59</v>
      </c>
      <c r="E4" s="1">
        <v>2017</v>
      </c>
      <c r="F4" s="1">
        <v>2018</v>
      </c>
      <c r="G4" s="1">
        <v>2019</v>
      </c>
    </row>
    <row r="5" spans="1:9" x14ac:dyDescent="0.25">
      <c r="A5" s="20" t="s">
        <v>82</v>
      </c>
      <c r="B5" s="4">
        <v>22167421731</v>
      </c>
      <c r="C5" s="4">
        <v>25821967586</v>
      </c>
      <c r="D5" s="4">
        <v>49236082736</v>
      </c>
      <c r="E5" s="4">
        <v>47668027608</v>
      </c>
      <c r="F5" s="4">
        <v>56123321109</v>
      </c>
      <c r="G5" s="4">
        <v>63143695243</v>
      </c>
    </row>
    <row r="6" spans="1:9" x14ac:dyDescent="0.25">
      <c r="A6" t="s">
        <v>83</v>
      </c>
      <c r="B6" s="4">
        <v>15569844148</v>
      </c>
      <c r="C6" s="4">
        <v>17771157148</v>
      </c>
      <c r="D6" s="4">
        <v>33732551537</v>
      </c>
      <c r="E6" s="4">
        <v>33563743344</v>
      </c>
      <c r="F6" s="4">
        <v>40257620969</v>
      </c>
      <c r="G6" s="4">
        <v>44826113310</v>
      </c>
      <c r="H6" s="7"/>
      <c r="I6" s="7"/>
    </row>
    <row r="7" spans="1:9" x14ac:dyDescent="0.25">
      <c r="A7" s="20" t="s">
        <v>84</v>
      </c>
      <c r="B7" s="5">
        <f>B5-B6</f>
        <v>6597577583</v>
      </c>
      <c r="C7" s="5">
        <f t="shared" ref="C7:G7" si="0">C5-C6</f>
        <v>8050810438</v>
      </c>
      <c r="D7" s="5">
        <f t="shared" si="0"/>
        <v>15503531199</v>
      </c>
      <c r="E7" s="5">
        <f t="shared" si="0"/>
        <v>14104284264</v>
      </c>
      <c r="F7" s="5">
        <f t="shared" si="0"/>
        <v>15865700140</v>
      </c>
      <c r="G7" s="5">
        <f t="shared" si="0"/>
        <v>18317581933</v>
      </c>
    </row>
    <row r="8" spans="1:9" x14ac:dyDescent="0.25">
      <c r="A8" s="20" t="s">
        <v>85</v>
      </c>
      <c r="B8" s="5"/>
      <c r="C8" s="5"/>
      <c r="D8" s="5"/>
      <c r="E8" s="5"/>
      <c r="F8" s="5"/>
      <c r="G8" s="5"/>
    </row>
    <row r="9" spans="1:9" x14ac:dyDescent="0.25">
      <c r="A9" t="s">
        <v>23</v>
      </c>
      <c r="B9" s="4">
        <v>4754846786</v>
      </c>
      <c r="C9" s="4">
        <v>5676681463</v>
      </c>
      <c r="D9" s="4">
        <v>12031222250</v>
      </c>
      <c r="E9" s="4">
        <v>10901743654</v>
      </c>
      <c r="F9" s="4">
        <v>12782328798</v>
      </c>
      <c r="G9" s="4">
        <v>14992731691</v>
      </c>
      <c r="H9" s="7"/>
      <c r="I9" s="7"/>
    </row>
    <row r="10" spans="1:9" x14ac:dyDescent="0.25">
      <c r="A10" t="s">
        <v>24</v>
      </c>
      <c r="B10" s="4">
        <v>64333022</v>
      </c>
      <c r="C10" s="4">
        <v>84031881</v>
      </c>
      <c r="D10" s="4">
        <v>175476768</v>
      </c>
      <c r="E10" s="4">
        <v>82477299</v>
      </c>
      <c r="F10" s="4">
        <v>161703349</v>
      </c>
      <c r="G10" s="4">
        <v>10037945</v>
      </c>
    </row>
    <row r="11" spans="1:9" x14ac:dyDescent="0.25">
      <c r="A11" s="20" t="s">
        <v>86</v>
      </c>
      <c r="B11" s="5">
        <f>B7+B10-B9</f>
        <v>1907063819</v>
      </c>
      <c r="C11" s="5">
        <f t="shared" ref="C11:G11" si="1">C7+C10-C9</f>
        <v>2458160856</v>
      </c>
      <c r="D11" s="5">
        <f t="shared" si="1"/>
        <v>3647785717</v>
      </c>
      <c r="E11" s="5">
        <f t="shared" si="1"/>
        <v>3285017909</v>
      </c>
      <c r="F11" s="5">
        <f t="shared" si="1"/>
        <v>3245074691</v>
      </c>
      <c r="G11" s="5">
        <f t="shared" si="1"/>
        <v>3334888187</v>
      </c>
    </row>
    <row r="12" spans="1:9" x14ac:dyDescent="0.25">
      <c r="A12" s="22" t="s">
        <v>87</v>
      </c>
      <c r="B12" s="5"/>
      <c r="C12" s="5"/>
      <c r="D12" s="5"/>
      <c r="E12" s="5"/>
      <c r="F12" s="5"/>
      <c r="G12" s="5"/>
    </row>
    <row r="13" spans="1:9" x14ac:dyDescent="0.25">
      <c r="A13" s="2" t="s">
        <v>61</v>
      </c>
      <c r="B13" s="4"/>
      <c r="C13" s="4"/>
      <c r="D13" s="4">
        <v>2812902006</v>
      </c>
      <c r="E13" s="4">
        <v>403900000</v>
      </c>
      <c r="F13" s="4">
        <v>540300000</v>
      </c>
      <c r="G13" s="4"/>
    </row>
    <row r="14" spans="1:9" x14ac:dyDescent="0.25">
      <c r="A14" t="s">
        <v>25</v>
      </c>
      <c r="B14" s="4">
        <v>56856441</v>
      </c>
      <c r="C14" s="4">
        <v>100124297</v>
      </c>
      <c r="D14" s="4">
        <v>238336459</v>
      </c>
      <c r="E14" s="4">
        <v>143913166</v>
      </c>
      <c r="F14" s="4">
        <v>35426012</v>
      </c>
      <c r="G14" s="4">
        <v>161076381</v>
      </c>
    </row>
    <row r="15" spans="1:9" x14ac:dyDescent="0.25">
      <c r="A15" t="s">
        <v>26</v>
      </c>
      <c r="B15" s="4">
        <v>1326814390</v>
      </c>
      <c r="C15" s="4">
        <v>1401354696</v>
      </c>
      <c r="D15" s="4">
        <v>1736223886</v>
      </c>
      <c r="E15" s="4">
        <v>1457820520</v>
      </c>
      <c r="F15" s="4">
        <v>2231054208</v>
      </c>
      <c r="G15" s="4">
        <v>3135531445</v>
      </c>
      <c r="H15" s="7"/>
      <c r="I15" s="7"/>
    </row>
    <row r="16" spans="1:9" x14ac:dyDescent="0.25">
      <c r="A16" s="20" t="s">
        <v>88</v>
      </c>
      <c r="B16" s="5">
        <f t="shared" ref="B16:D16" si="2">B11+B13+B14-B15</f>
        <v>637105870</v>
      </c>
      <c r="C16" s="5">
        <f t="shared" si="2"/>
        <v>1156930457</v>
      </c>
      <c r="D16" s="5">
        <f t="shared" si="2"/>
        <v>4962800296</v>
      </c>
      <c r="E16" s="5">
        <f>E11+E13+E14-E15</f>
        <v>2375010555</v>
      </c>
      <c r="F16" s="5">
        <f>F11+F13+F14-F15</f>
        <v>1589746495</v>
      </c>
      <c r="G16" s="5">
        <f>G11+G13+G14-G15</f>
        <v>360433123</v>
      </c>
    </row>
    <row r="17" spans="1:9" x14ac:dyDescent="0.25">
      <c r="A17" t="s">
        <v>27</v>
      </c>
      <c r="B17" s="4">
        <v>77151122</v>
      </c>
      <c r="C17" s="4">
        <v>97899765</v>
      </c>
      <c r="D17" s="4">
        <v>200334023</v>
      </c>
      <c r="E17" s="4">
        <v>186023965</v>
      </c>
      <c r="F17" s="4">
        <v>168083901</v>
      </c>
      <c r="G17" s="4">
        <v>146239765</v>
      </c>
      <c r="H17" s="7"/>
      <c r="I17" s="7"/>
    </row>
    <row r="18" spans="1:9" x14ac:dyDescent="0.25">
      <c r="A18" s="20" t="s">
        <v>89</v>
      </c>
      <c r="B18" s="5">
        <f t="shared" ref="B18:D18" si="3">B16-B17</f>
        <v>559954748</v>
      </c>
      <c r="C18" s="5">
        <f t="shared" si="3"/>
        <v>1059030692</v>
      </c>
      <c r="D18" s="5">
        <f t="shared" si="3"/>
        <v>4762466273</v>
      </c>
      <c r="E18" s="5">
        <f>E16-E17</f>
        <v>2188986590</v>
      </c>
      <c r="F18" s="5">
        <f>F16-F17</f>
        <v>1421662594</v>
      </c>
      <c r="G18" s="5">
        <f>G16-G17</f>
        <v>214193358</v>
      </c>
    </row>
    <row r="19" spans="1:9" x14ac:dyDescent="0.25">
      <c r="A19" s="17" t="s">
        <v>90</v>
      </c>
      <c r="B19" s="4"/>
      <c r="C19" s="4"/>
      <c r="D19" s="4"/>
      <c r="E19" s="4"/>
      <c r="F19" s="4"/>
      <c r="G19" s="4"/>
    </row>
    <row r="20" spans="1:9" x14ac:dyDescent="0.25">
      <c r="A20" t="s">
        <v>28</v>
      </c>
      <c r="B20" s="4">
        <v>-470029531</v>
      </c>
      <c r="C20" s="4">
        <v>-619894364</v>
      </c>
      <c r="D20" s="4">
        <v>-1355581689</v>
      </c>
      <c r="E20" s="4">
        <v>-1166431472</v>
      </c>
      <c r="F20" s="4">
        <v>-1374709885</v>
      </c>
      <c r="G20" s="4">
        <v>-1386439405</v>
      </c>
    </row>
    <row r="21" spans="1:9" x14ac:dyDescent="0.25">
      <c r="A21" t="s">
        <v>29</v>
      </c>
      <c r="B21" s="4">
        <v>13314265</v>
      </c>
      <c r="C21" s="4">
        <v>39978849</v>
      </c>
      <c r="D21" s="4">
        <v>-300194703</v>
      </c>
      <c r="E21" s="4">
        <v>13393333</v>
      </c>
      <c r="F21" s="4">
        <v>363597434</v>
      </c>
      <c r="G21" s="4">
        <v>276264979</v>
      </c>
    </row>
    <row r="22" spans="1:9" x14ac:dyDescent="0.25">
      <c r="B22" s="4">
        <v>-456715266</v>
      </c>
      <c r="C22" s="4">
        <v>-579915515</v>
      </c>
      <c r="D22" s="4">
        <v>-1655776392</v>
      </c>
      <c r="E22" s="5">
        <f>SUM(E20:E21)</f>
        <v>-1153038139</v>
      </c>
      <c r="F22" s="5">
        <f>SUM(F20:F21)</f>
        <v>-1011112451</v>
      </c>
      <c r="G22" s="5">
        <f>SUM(G20:G21)</f>
        <v>-1110174426</v>
      </c>
    </row>
    <row r="23" spans="1:9" x14ac:dyDescent="0.25">
      <c r="A23" s="20" t="s">
        <v>91</v>
      </c>
      <c r="B23" s="5">
        <v>103239482</v>
      </c>
      <c r="C23" s="5">
        <v>479115177</v>
      </c>
      <c r="D23" s="5">
        <v>3106689881</v>
      </c>
      <c r="E23" s="5">
        <f>(E18+E22)</f>
        <v>1035948451</v>
      </c>
      <c r="F23" s="5">
        <f>(F18+F22)-1</f>
        <v>410550142</v>
      </c>
      <c r="G23" s="5">
        <f>(G18+G22)-1</f>
        <v>-895981069</v>
      </c>
    </row>
    <row r="24" spans="1:9" x14ac:dyDescent="0.25">
      <c r="B24" s="4"/>
      <c r="C24" s="4"/>
      <c r="D24" s="4"/>
      <c r="E24" s="4"/>
      <c r="F24" s="4"/>
      <c r="G24" s="4"/>
    </row>
    <row r="25" spans="1:9" x14ac:dyDescent="0.25">
      <c r="A25" s="20" t="s">
        <v>92</v>
      </c>
      <c r="B25" s="9">
        <f>B23/('1'!B44/10)</f>
        <v>3.6120349999410823</v>
      </c>
      <c r="C25" s="9">
        <f>C23/('1'!C44/10)</f>
        <v>13.930033602764677</v>
      </c>
      <c r="D25" s="9">
        <f>D23/('1'!D44/10)</f>
        <v>77.985566560949323</v>
      </c>
      <c r="E25" s="9">
        <f>E23/('1'!E44/10)</f>
        <v>23.64077980482196</v>
      </c>
      <c r="F25" s="9">
        <f>F23/('1'!F44/10)</f>
        <v>8.5172064449657086</v>
      </c>
      <c r="G25" s="9">
        <f>G23/('1'!G44/10)</f>
        <v>-17.959301882812412</v>
      </c>
    </row>
    <row r="26" spans="1:9" x14ac:dyDescent="0.25">
      <c r="A26" s="22" t="s">
        <v>93</v>
      </c>
      <c r="B26">
        <v>28582082.399999999</v>
      </c>
      <c r="C26">
        <v>34394402.100000001</v>
      </c>
      <c r="D26">
        <v>39836729</v>
      </c>
      <c r="E26">
        <v>43820401</v>
      </c>
      <c r="F26">
        <v>48202441.100000001</v>
      </c>
      <c r="G26">
        <v>48202441.100000001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pane xSplit="1" ySplit="4" topLeftCell="B32" activePane="bottomRight" state="frozen"/>
      <selection pane="topRight" activeCell="B1" sqref="B1"/>
      <selection pane="bottomLeft" activeCell="A6" sqref="A6"/>
      <selection pane="bottomRight" activeCell="I43" sqref="I43"/>
    </sheetView>
  </sheetViews>
  <sheetFormatPr defaultRowHeight="15" x14ac:dyDescent="0.25"/>
  <cols>
    <col min="1" max="1" width="47" bestFit="1" customWidth="1"/>
    <col min="2" max="3" width="16" bestFit="1" customWidth="1"/>
    <col min="4" max="4" width="16" customWidth="1"/>
    <col min="5" max="7" width="17.7109375" customWidth="1"/>
  </cols>
  <sheetData>
    <row r="1" spans="1:7" ht="15.75" x14ac:dyDescent="0.25">
      <c r="A1" s="6" t="s">
        <v>0</v>
      </c>
    </row>
    <row r="2" spans="1:7" ht="15.75" x14ac:dyDescent="0.25">
      <c r="A2" s="6" t="s">
        <v>94</v>
      </c>
    </row>
    <row r="3" spans="1:7" ht="15.75" x14ac:dyDescent="0.25">
      <c r="A3" s="6" t="s">
        <v>72</v>
      </c>
    </row>
    <row r="4" spans="1:7" x14ac:dyDescent="0.25">
      <c r="B4" s="1">
        <v>2013</v>
      </c>
      <c r="C4" s="1">
        <v>2014</v>
      </c>
      <c r="D4" s="3" t="s">
        <v>59</v>
      </c>
      <c r="E4" s="1">
        <v>2017</v>
      </c>
      <c r="F4" s="1">
        <v>2018</v>
      </c>
      <c r="G4" s="1">
        <v>2019</v>
      </c>
    </row>
    <row r="5" spans="1:7" x14ac:dyDescent="0.25">
      <c r="A5" s="20" t="s">
        <v>95</v>
      </c>
      <c r="B5" s="4"/>
      <c r="C5" s="4"/>
      <c r="D5" s="4"/>
      <c r="E5" s="4"/>
      <c r="F5" s="4"/>
      <c r="G5" s="4"/>
    </row>
    <row r="6" spans="1:7" x14ac:dyDescent="0.25">
      <c r="A6" t="s">
        <v>30</v>
      </c>
      <c r="B6" s="4">
        <v>21768760924</v>
      </c>
      <c r="C6" s="4">
        <v>25615836736</v>
      </c>
      <c r="D6" s="4">
        <v>46692686987</v>
      </c>
      <c r="E6" s="4">
        <v>44808061285</v>
      </c>
      <c r="F6" s="4">
        <v>53319667971</v>
      </c>
      <c r="G6" s="4">
        <v>60290616521</v>
      </c>
    </row>
    <row r="7" spans="1:7" x14ac:dyDescent="0.25">
      <c r="A7" t="s">
        <v>31</v>
      </c>
      <c r="B7" s="4">
        <v>63103937</v>
      </c>
      <c r="C7" s="4">
        <v>77284799</v>
      </c>
      <c r="D7" s="4">
        <v>217138542</v>
      </c>
      <c r="E7" s="4">
        <v>89263585</v>
      </c>
      <c r="F7" s="4">
        <v>0</v>
      </c>
      <c r="G7" s="4"/>
    </row>
    <row r="8" spans="1:7" x14ac:dyDescent="0.25">
      <c r="A8" t="s">
        <v>69</v>
      </c>
      <c r="B8" s="4"/>
      <c r="C8" s="4"/>
      <c r="D8" s="4"/>
      <c r="E8" s="4"/>
      <c r="F8" s="4">
        <v>-52550674240</v>
      </c>
      <c r="G8" s="4">
        <v>-57418511624</v>
      </c>
    </row>
    <row r="9" spans="1:7" x14ac:dyDescent="0.25">
      <c r="A9" t="s">
        <v>32</v>
      </c>
      <c r="B9" s="4">
        <v>-41865633</v>
      </c>
      <c r="C9" s="4">
        <v>27410523</v>
      </c>
      <c r="D9" s="4">
        <v>-88516993</v>
      </c>
      <c r="E9" s="4">
        <v>-99230807</v>
      </c>
      <c r="F9" s="4"/>
      <c r="G9" s="4"/>
    </row>
    <row r="10" spans="1:7" x14ac:dyDescent="0.25">
      <c r="A10" t="s">
        <v>33</v>
      </c>
      <c r="B10" s="4">
        <v>-15777091308</v>
      </c>
      <c r="C10" s="4">
        <v>-17928108772</v>
      </c>
      <c r="D10" s="4">
        <v>-34738902125</v>
      </c>
      <c r="E10" s="4">
        <v>-34657988546</v>
      </c>
      <c r="F10" s="4"/>
      <c r="G10" s="4"/>
    </row>
    <row r="11" spans="1:7" x14ac:dyDescent="0.25">
      <c r="A11" t="s">
        <v>34</v>
      </c>
      <c r="B11" s="4">
        <v>-4549674189</v>
      </c>
      <c r="C11" s="4">
        <v>-5462859415</v>
      </c>
      <c r="D11" s="4">
        <v>-10860767059</v>
      </c>
      <c r="E11" s="4">
        <v>-9947027325</v>
      </c>
      <c r="F11" s="4"/>
      <c r="G11" s="4"/>
    </row>
    <row r="12" spans="1:7" x14ac:dyDescent="0.25">
      <c r="A12" t="s">
        <v>35</v>
      </c>
      <c r="B12" s="4">
        <v>61556244</v>
      </c>
      <c r="C12" s="4">
        <v>-4501561</v>
      </c>
      <c r="D12" s="4">
        <v>237820446</v>
      </c>
      <c r="E12" s="4">
        <v>-120984285</v>
      </c>
      <c r="F12" s="4"/>
      <c r="G12" s="4"/>
    </row>
    <row r="13" spans="1:7" x14ac:dyDescent="0.25">
      <c r="A13" t="s">
        <v>70</v>
      </c>
      <c r="B13" s="4"/>
      <c r="C13" s="4"/>
      <c r="D13" s="4"/>
      <c r="E13" s="4"/>
      <c r="F13" s="4">
        <v>-2187434771</v>
      </c>
      <c r="G13" s="4">
        <v>-3182135372</v>
      </c>
    </row>
    <row r="14" spans="1:7" x14ac:dyDescent="0.25">
      <c r="A14" t="s">
        <v>36</v>
      </c>
      <c r="B14" s="4">
        <v>-33619170</v>
      </c>
      <c r="C14" s="4">
        <v>-86415964</v>
      </c>
      <c r="D14" s="4">
        <v>-169466465</v>
      </c>
      <c r="E14" s="4">
        <v>-65744726</v>
      </c>
      <c r="F14" s="4">
        <v>-142223475</v>
      </c>
      <c r="G14" s="4">
        <v>-119177712</v>
      </c>
    </row>
    <row r="15" spans="1:7" x14ac:dyDescent="0.25">
      <c r="A15" t="s">
        <v>8</v>
      </c>
      <c r="B15" s="4">
        <v>21428479</v>
      </c>
      <c r="C15" s="4">
        <v>-274369625</v>
      </c>
      <c r="D15" s="4">
        <v>-790510138</v>
      </c>
      <c r="E15" s="4">
        <v>-169676675</v>
      </c>
      <c r="F15" s="4"/>
      <c r="G15" s="4"/>
    </row>
    <row r="16" spans="1:7" x14ac:dyDescent="0.25">
      <c r="A16" t="s">
        <v>37</v>
      </c>
      <c r="B16" s="4">
        <v>-1302925797</v>
      </c>
      <c r="C16" s="4">
        <v>-1376603665</v>
      </c>
      <c r="D16" s="4">
        <v>-1647967289</v>
      </c>
      <c r="E16" s="4">
        <v>-1410611580</v>
      </c>
      <c r="F16" s="4">
        <v>0</v>
      </c>
      <c r="G16" s="4"/>
    </row>
    <row r="17" spans="1:7" x14ac:dyDescent="0.25">
      <c r="A17" t="s">
        <v>38</v>
      </c>
      <c r="B17" s="4">
        <v>-364296479</v>
      </c>
      <c r="C17" s="4">
        <v>-538822852</v>
      </c>
      <c r="D17" s="4">
        <v>-1205797388</v>
      </c>
      <c r="E17" s="4">
        <v>-1337600617</v>
      </c>
      <c r="F17" s="4">
        <v>-1130994203</v>
      </c>
      <c r="G17" s="4">
        <v>-1461640101</v>
      </c>
    </row>
    <row r="18" spans="1:7" x14ac:dyDescent="0.25">
      <c r="A18" s="1"/>
      <c r="B18" s="5">
        <f>SUM(B6:B17)</f>
        <v>-154622992</v>
      </c>
      <c r="C18" s="5">
        <f t="shared" ref="C18:G18" si="0">SUM(C6:C17)</f>
        <v>48850204</v>
      </c>
      <c r="D18" s="5">
        <f t="shared" si="0"/>
        <v>-2354281482</v>
      </c>
      <c r="E18" s="5">
        <f t="shared" si="0"/>
        <v>-2911539691</v>
      </c>
      <c r="F18" s="5">
        <f t="shared" si="0"/>
        <v>-2691658718</v>
      </c>
      <c r="G18" s="5">
        <f t="shared" si="0"/>
        <v>-1890848288</v>
      </c>
    </row>
    <row r="19" spans="1:7" x14ac:dyDescent="0.25">
      <c r="A19" s="1"/>
      <c r="B19" s="5"/>
      <c r="C19" s="5"/>
      <c r="D19" s="4"/>
      <c r="E19" s="4"/>
      <c r="F19" s="4"/>
      <c r="G19" s="4"/>
    </row>
    <row r="20" spans="1:7" x14ac:dyDescent="0.25">
      <c r="A20" s="20" t="s">
        <v>96</v>
      </c>
      <c r="B20" s="4"/>
      <c r="C20" s="4"/>
      <c r="D20" s="4"/>
      <c r="E20" s="4"/>
      <c r="F20" s="4"/>
      <c r="G20" s="4"/>
    </row>
    <row r="21" spans="1:7" x14ac:dyDescent="0.25">
      <c r="A21" t="s">
        <v>39</v>
      </c>
      <c r="B21" s="4">
        <v>-239896389</v>
      </c>
      <c r="C21" s="4">
        <v>-438387682</v>
      </c>
      <c r="D21" s="4">
        <v>-1316798214</v>
      </c>
      <c r="E21" s="4">
        <v>-1871694461</v>
      </c>
      <c r="F21" s="4">
        <v>-1372072856</v>
      </c>
      <c r="G21" s="4">
        <v>-1813056543</v>
      </c>
    </row>
    <row r="22" spans="1:7" x14ac:dyDescent="0.25">
      <c r="A22" t="s">
        <v>40</v>
      </c>
      <c r="B22" s="4">
        <v>-555892891</v>
      </c>
      <c r="C22" s="4">
        <v>-384123944</v>
      </c>
      <c r="D22" s="4">
        <v>-2766338239</v>
      </c>
      <c r="E22" s="4">
        <v>-3231252733</v>
      </c>
      <c r="F22" s="4">
        <v>-2995905918</v>
      </c>
      <c r="G22" s="4">
        <v>-1843882728</v>
      </c>
    </row>
    <row r="23" spans="1:7" x14ac:dyDescent="0.25">
      <c r="A23" t="s">
        <v>41</v>
      </c>
      <c r="B23" s="4">
        <v>4586741</v>
      </c>
      <c r="C23" s="4">
        <v>5189954</v>
      </c>
      <c r="D23" s="4">
        <v>13185917</v>
      </c>
      <c r="E23" s="4">
        <v>9886021</v>
      </c>
      <c r="F23" s="4">
        <v>11584139</v>
      </c>
      <c r="G23" s="4">
        <v>121379762</v>
      </c>
    </row>
    <row r="24" spans="1:7" x14ac:dyDescent="0.25">
      <c r="A24" t="s">
        <v>62</v>
      </c>
      <c r="B24" s="4"/>
      <c r="C24" s="4"/>
      <c r="D24" s="4">
        <v>2520002006</v>
      </c>
      <c r="E24" s="4">
        <v>292900000</v>
      </c>
      <c r="F24" s="4">
        <v>403900000</v>
      </c>
      <c r="G24" s="4">
        <v>540300000</v>
      </c>
    </row>
    <row r="25" spans="1:7" x14ac:dyDescent="0.25">
      <c r="A25" t="s">
        <v>42</v>
      </c>
      <c r="B25" s="4"/>
      <c r="C25" s="4">
        <v>2855906</v>
      </c>
      <c r="D25" s="4">
        <v>2855905</v>
      </c>
      <c r="E25" s="4">
        <v>2855905</v>
      </c>
      <c r="F25" s="4">
        <v>2855906</v>
      </c>
      <c r="G25" s="4">
        <v>2855906</v>
      </c>
    </row>
    <row r="26" spans="1:7" x14ac:dyDescent="0.25">
      <c r="A26" t="s">
        <v>43</v>
      </c>
      <c r="B26" s="4">
        <v>-17043930</v>
      </c>
      <c r="C26" s="4">
        <v>-23802053</v>
      </c>
      <c r="D26" s="4">
        <v>-89858392</v>
      </c>
      <c r="E26" s="4">
        <v>430830</v>
      </c>
      <c r="F26" s="4">
        <v>-70609433</v>
      </c>
      <c r="G26" s="4">
        <v>-3459956</v>
      </c>
    </row>
    <row r="27" spans="1:7" x14ac:dyDescent="0.25">
      <c r="A27" s="1"/>
      <c r="B27" s="5">
        <f t="shared" ref="B27:D27" si="1">SUM(B21:B26)</f>
        <v>-808246469</v>
      </c>
      <c r="C27" s="5">
        <f t="shared" si="1"/>
        <v>-838267819</v>
      </c>
      <c r="D27" s="5">
        <f t="shared" si="1"/>
        <v>-1636951017</v>
      </c>
      <c r="E27" s="5">
        <f>SUM(E21:E26)</f>
        <v>-4796874438</v>
      </c>
      <c r="F27" s="5">
        <f>SUM(F21:F26)</f>
        <v>-4020248162</v>
      </c>
      <c r="G27" s="5">
        <f>SUM(G21:G26)</f>
        <v>-2995863559</v>
      </c>
    </row>
    <row r="28" spans="1:7" x14ac:dyDescent="0.25">
      <c r="B28" s="4"/>
      <c r="C28" s="4"/>
      <c r="D28" s="4"/>
      <c r="E28" s="4"/>
      <c r="F28" s="4"/>
      <c r="G28" s="4"/>
    </row>
    <row r="29" spans="1:7" x14ac:dyDescent="0.25">
      <c r="A29" s="20" t="s">
        <v>97</v>
      </c>
      <c r="B29" s="4"/>
      <c r="C29" s="4"/>
      <c r="D29" s="4"/>
      <c r="E29" s="4"/>
      <c r="F29" s="4"/>
      <c r="G29" s="4"/>
    </row>
    <row r="30" spans="1:7" x14ac:dyDescent="0.25">
      <c r="A30" t="s">
        <v>44</v>
      </c>
      <c r="B30" s="4">
        <v>-51627604</v>
      </c>
      <c r="C30" s="4">
        <v>-51446746</v>
      </c>
      <c r="D30" s="4">
        <v>-152254217</v>
      </c>
      <c r="E30" s="4">
        <v>-106990270</v>
      </c>
      <c r="F30" s="4">
        <v>-31099579</v>
      </c>
      <c r="G30" s="4">
        <v>-72418534</v>
      </c>
    </row>
    <row r="31" spans="1:7" x14ac:dyDescent="0.25">
      <c r="A31" t="s">
        <v>45</v>
      </c>
      <c r="B31" s="4">
        <v>-1630375</v>
      </c>
      <c r="C31" s="4">
        <v>-43810920</v>
      </c>
      <c r="D31" s="4">
        <v>-48794606</v>
      </c>
      <c r="E31" s="4">
        <v>-63930</v>
      </c>
      <c r="F31" s="4">
        <v>-2369794</v>
      </c>
      <c r="G31" s="4">
        <v>39676102</v>
      </c>
    </row>
    <row r="32" spans="1:7" x14ac:dyDescent="0.25">
      <c r="A32" t="s">
        <v>46</v>
      </c>
      <c r="B32" s="4">
        <v>-185992855</v>
      </c>
      <c r="C32" s="4">
        <v>-235967127</v>
      </c>
      <c r="D32" s="4">
        <v>-728372309</v>
      </c>
      <c r="E32" s="4">
        <v>-341376360</v>
      </c>
      <c r="F32" s="4">
        <v>-171500640</v>
      </c>
      <c r="G32" s="4">
        <v>-542640981</v>
      </c>
    </row>
    <row r="33" spans="1:7" x14ac:dyDescent="0.25">
      <c r="A33" t="s">
        <v>47</v>
      </c>
      <c r="B33" s="4">
        <v>42310000</v>
      </c>
      <c r="C33" s="4">
        <v>35160160</v>
      </c>
      <c r="D33" s="4">
        <v>5104602</v>
      </c>
      <c r="E33" s="4">
        <v>5200000</v>
      </c>
      <c r="F33" s="4">
        <v>0</v>
      </c>
      <c r="G33" s="4"/>
    </row>
    <row r="34" spans="1:7" x14ac:dyDescent="0.25">
      <c r="A34" t="s">
        <v>48</v>
      </c>
      <c r="B34" s="4">
        <v>-9885217</v>
      </c>
      <c r="C34" s="4">
        <v>-11645514</v>
      </c>
      <c r="D34" s="4">
        <v>-20281713</v>
      </c>
      <c r="E34" s="4">
        <v>-1840503</v>
      </c>
      <c r="F34" s="4">
        <v>0</v>
      </c>
      <c r="G34" s="4"/>
    </row>
    <row r="35" spans="1:7" x14ac:dyDescent="0.25">
      <c r="A35" t="s">
        <v>49</v>
      </c>
      <c r="B35" s="4">
        <v>-203425516</v>
      </c>
      <c r="C35" s="4">
        <v>-219434948</v>
      </c>
      <c r="D35" s="4">
        <v>-209257006</v>
      </c>
      <c r="E35" s="4">
        <v>0</v>
      </c>
      <c r="F35" s="4">
        <v>0</v>
      </c>
      <c r="G35" s="4"/>
    </row>
    <row r="36" spans="1:7" x14ac:dyDescent="0.25">
      <c r="A36" t="s">
        <v>50</v>
      </c>
      <c r="B36" s="4">
        <v>1040192148</v>
      </c>
      <c r="C36" s="4">
        <v>2322368422</v>
      </c>
      <c r="D36" s="4">
        <v>3423173179</v>
      </c>
      <c r="E36" s="4">
        <v>6469158400</v>
      </c>
      <c r="F36" s="4">
        <v>2253336694</v>
      </c>
      <c r="G36" s="4">
        <v>5078273277</v>
      </c>
    </row>
    <row r="37" spans="1:7" x14ac:dyDescent="0.25">
      <c r="A37" t="s">
        <v>51</v>
      </c>
      <c r="B37" s="4">
        <v>812712666</v>
      </c>
      <c r="C37" s="4">
        <v>-500968134</v>
      </c>
      <c r="D37" s="4">
        <v>2046022686</v>
      </c>
      <c r="E37" s="4">
        <v>2417283028</v>
      </c>
      <c r="F37" s="4">
        <v>2820919598</v>
      </c>
      <c r="G37" s="4">
        <v>101208375</v>
      </c>
    </row>
    <row r="38" spans="1:7" x14ac:dyDescent="0.25">
      <c r="A38" s="1"/>
      <c r="B38" s="5">
        <f t="shared" ref="B38:D38" si="2">SUM(B30:B37)</f>
        <v>1442653247</v>
      </c>
      <c r="C38" s="5">
        <f t="shared" si="2"/>
        <v>1294255193</v>
      </c>
      <c r="D38" s="5">
        <f t="shared" si="2"/>
        <v>4315340616</v>
      </c>
      <c r="E38" s="5">
        <f>SUM(E30:E37)</f>
        <v>8441370365</v>
      </c>
      <c r="F38" s="5">
        <f>SUM(F30:F37)</f>
        <v>4869286279</v>
      </c>
      <c r="G38" s="5">
        <f>SUM(G30:G37)</f>
        <v>4604098239</v>
      </c>
    </row>
    <row r="39" spans="1:7" x14ac:dyDescent="0.25">
      <c r="B39" s="4"/>
      <c r="C39" s="4"/>
      <c r="D39" s="4"/>
      <c r="E39" s="4"/>
      <c r="F39" s="4"/>
      <c r="G39" s="4"/>
    </row>
    <row r="40" spans="1:7" x14ac:dyDescent="0.25">
      <c r="A40" s="1" t="s">
        <v>98</v>
      </c>
      <c r="B40" s="4">
        <f t="shared" ref="B40:D40" si="3">B18+B27+B38</f>
        <v>479783786</v>
      </c>
      <c r="C40" s="4">
        <f t="shared" si="3"/>
        <v>504837578</v>
      </c>
      <c r="D40" s="4">
        <f t="shared" si="3"/>
        <v>324108117</v>
      </c>
      <c r="E40" s="4">
        <f>E18+E27+E38</f>
        <v>732956236</v>
      </c>
      <c r="F40" s="4">
        <f>F18+F27+F38</f>
        <v>-1842620601</v>
      </c>
      <c r="G40" s="4">
        <v>-282170238</v>
      </c>
    </row>
    <row r="41" spans="1:7" x14ac:dyDescent="0.25">
      <c r="A41" s="22" t="s">
        <v>99</v>
      </c>
      <c r="B41" s="4">
        <v>-836078955</v>
      </c>
      <c r="C41" s="4">
        <v>-356295169</v>
      </c>
      <c r="D41" s="4">
        <v>-1242047210</v>
      </c>
      <c r="E41" s="4">
        <v>-917939093</v>
      </c>
      <c r="F41" s="4">
        <v>-184982856</v>
      </c>
      <c r="G41" s="4">
        <v>-2027603461</v>
      </c>
    </row>
    <row r="42" spans="1:7" x14ac:dyDescent="0.25">
      <c r="A42" s="20" t="s">
        <v>108</v>
      </c>
      <c r="B42" s="4"/>
      <c r="C42" s="4"/>
      <c r="D42" s="4"/>
      <c r="E42" s="4"/>
      <c r="F42" s="4"/>
      <c r="G42" s="4">
        <v>11585568</v>
      </c>
    </row>
    <row r="43" spans="1:7" x14ac:dyDescent="0.25">
      <c r="A43" s="20" t="s">
        <v>100</v>
      </c>
      <c r="B43" s="5">
        <v>-356295169</v>
      </c>
      <c r="C43" s="5">
        <v>148542409</v>
      </c>
      <c r="D43" s="5">
        <v>-917939093</v>
      </c>
      <c r="E43" s="5">
        <f>SUM(E40:E41)</f>
        <v>-184982857</v>
      </c>
      <c r="F43" s="5">
        <f>SUM(F40:F41)</f>
        <v>-2027603457</v>
      </c>
      <c r="G43" s="5">
        <f>SUM(G40:G42)</f>
        <v>-2298188131</v>
      </c>
    </row>
    <row r="44" spans="1:7" x14ac:dyDescent="0.25">
      <c r="B44" s="4"/>
      <c r="C44" s="4"/>
      <c r="D44" s="4"/>
      <c r="E44" s="4"/>
      <c r="F44" s="4"/>
      <c r="G44" s="4"/>
    </row>
    <row r="45" spans="1:7" x14ac:dyDescent="0.25">
      <c r="A45" s="20" t="s">
        <v>101</v>
      </c>
      <c r="B45" s="8">
        <f>B18/('1'!B44/10)</f>
        <v>-5.4097874967990442</v>
      </c>
      <c r="C45" s="8">
        <f>C18/('1'!C44/10)</f>
        <v>1.4202951939088948</v>
      </c>
      <c r="D45" s="8">
        <f>D18/('1'!D44/10)</f>
        <v>-59.098262861893105</v>
      </c>
      <c r="E45" s="8">
        <f>E18/('1'!E44/10)</f>
        <v>-66.442561559397873</v>
      </c>
      <c r="F45" s="8">
        <f>F18/('1'!F44/10)</f>
        <v>-55.840713801525709</v>
      </c>
      <c r="G45" s="8">
        <f>G18/('1'!G44/10)</f>
        <v>-37.900706157432246</v>
      </c>
    </row>
    <row r="46" spans="1:7" x14ac:dyDescent="0.25">
      <c r="A46" s="20" t="s">
        <v>102</v>
      </c>
      <c r="B46">
        <v>28582082.399999999</v>
      </c>
      <c r="C46">
        <v>34394402.100000001</v>
      </c>
      <c r="D46">
        <v>39836729</v>
      </c>
      <c r="E46">
        <v>43820401</v>
      </c>
      <c r="F46">
        <v>48202441.100000001</v>
      </c>
      <c r="G46">
        <v>48202441.100000001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5" sqref="A5:A11"/>
    </sheetView>
  </sheetViews>
  <sheetFormatPr defaultRowHeight="15" x14ac:dyDescent="0.25"/>
  <cols>
    <col min="1" max="1" width="16.5703125" bestFit="1" customWidth="1"/>
  </cols>
  <sheetData>
    <row r="1" spans="1:6" ht="15.75" x14ac:dyDescent="0.25">
      <c r="A1" s="6" t="s">
        <v>0</v>
      </c>
    </row>
    <row r="2" spans="1:6" x14ac:dyDescent="0.25">
      <c r="A2" s="1" t="s">
        <v>107</v>
      </c>
    </row>
    <row r="3" spans="1:6" ht="15.75" x14ac:dyDescent="0.25">
      <c r="A3" s="6" t="s">
        <v>72</v>
      </c>
    </row>
    <row r="4" spans="1:6" x14ac:dyDescent="0.25">
      <c r="A4" s="1"/>
      <c r="B4" s="1">
        <v>2013</v>
      </c>
      <c r="C4" s="1">
        <v>2014</v>
      </c>
      <c r="D4" s="1" t="s">
        <v>59</v>
      </c>
      <c r="E4" s="1">
        <v>2017</v>
      </c>
      <c r="F4" s="1">
        <v>2018</v>
      </c>
    </row>
    <row r="5" spans="1:6" x14ac:dyDescent="0.25">
      <c r="A5" s="2" t="s">
        <v>103</v>
      </c>
      <c r="B5" s="12">
        <f>'1'!B44/'1'!B23</f>
        <v>1.4180791725739489E-2</v>
      </c>
      <c r="C5" s="12">
        <f>'1'!C44/'1'!C23</f>
        <v>1.5627392490538353E-2</v>
      </c>
      <c r="D5" s="12">
        <f>'1'!D44/'1'!D23</f>
        <v>1.1044418956978075E-2</v>
      </c>
      <c r="E5" s="12">
        <f>'1'!E44/'1'!E23</f>
        <v>9.3294408708513091E-3</v>
      </c>
      <c r="F5" s="12">
        <f>'1'!F44/'1'!F23</f>
        <v>8.6936278540683948E-3</v>
      </c>
    </row>
    <row r="6" spans="1:6" x14ac:dyDescent="0.25">
      <c r="A6" s="2" t="s">
        <v>104</v>
      </c>
      <c r="B6" s="12">
        <f>'2'!B23/'1'!B50</f>
        <v>2.7223261676793401E-2</v>
      </c>
      <c r="C6" s="12">
        <f>'2'!C23/'1'!C50</f>
        <v>0.11579526643148308</v>
      </c>
      <c r="D6" s="12">
        <f>'2'!D23/'1'!D50</f>
        <v>0.31998626730691576</v>
      </c>
      <c r="E6" s="12">
        <f>'2'!E23/'1'!E50</f>
        <v>9.7975363999012396E-2</v>
      </c>
      <c r="F6" s="12">
        <f>'2'!F23/'1'!F50</f>
        <v>3.7053888321378646E-2</v>
      </c>
    </row>
    <row r="7" spans="1:6" x14ac:dyDescent="0.25">
      <c r="A7" s="2" t="s">
        <v>65</v>
      </c>
      <c r="B7" s="14">
        <f>'1'!B29/'1'!B50</f>
        <v>0</v>
      </c>
      <c r="C7" s="14">
        <f>'1'!C29/'1'!C50</f>
        <v>0</v>
      </c>
      <c r="D7" s="14">
        <f>'1'!D29/'1'!D50</f>
        <v>0.28231086363078373</v>
      </c>
      <c r="E7" s="14">
        <f>'1'!E29/'1'!E50</f>
        <v>0.4872008518890012</v>
      </c>
      <c r="F7" s="14">
        <f>'1'!F29/'1'!F50</f>
        <v>0.71953990259374501</v>
      </c>
    </row>
    <row r="8" spans="1:6" x14ac:dyDescent="0.25">
      <c r="A8" s="2" t="s">
        <v>66</v>
      </c>
      <c r="B8" s="14">
        <f>'1'!B22/'1'!B41</f>
        <v>0.84030702649729727</v>
      </c>
      <c r="C8" s="14">
        <f>'1'!C22/'1'!C41</f>
        <v>0.81063807635448193</v>
      </c>
      <c r="D8" s="14">
        <f>'1'!D22/'1'!D41</f>
        <v>0.9129193532024259</v>
      </c>
      <c r="E8" s="14">
        <f>'1'!E22/'1'!E41</f>
        <v>0.88705493007011071</v>
      </c>
      <c r="F8" s="14">
        <f>'1'!F22/'1'!F41</f>
        <v>0.86749997509653332</v>
      </c>
    </row>
    <row r="9" spans="1:6" x14ac:dyDescent="0.25">
      <c r="A9" s="2" t="s">
        <v>105</v>
      </c>
      <c r="B9" s="11">
        <f>'2'!B18/'2'!B5</f>
        <v>2.5260256009697873E-2</v>
      </c>
      <c r="C9" s="11">
        <f>'2'!C18/'2'!C5</f>
        <v>4.1012780628466861E-2</v>
      </c>
      <c r="D9" s="11">
        <f>'2'!D18/'2'!D5</f>
        <v>9.6727156352709232E-2</v>
      </c>
      <c r="E9" s="11">
        <f>'2'!E18/'2'!E5</f>
        <v>4.5921484480147191E-2</v>
      </c>
      <c r="F9" s="11">
        <f>'2'!F18/'2'!F5</f>
        <v>2.5331048945569628E-2</v>
      </c>
    </row>
    <row r="10" spans="1:6" x14ac:dyDescent="0.25">
      <c r="A10" t="s">
        <v>67</v>
      </c>
      <c r="B10" s="11">
        <f>'2'!B11/'2'!B5</f>
        <v>8.603002379537307E-2</v>
      </c>
      <c r="C10" s="11">
        <f>'2'!C11/'2'!C5</f>
        <v>9.5196496851492868E-2</v>
      </c>
      <c r="D10" s="11">
        <f>'2'!D11/'2'!D5</f>
        <v>7.4087651053783871E-2</v>
      </c>
      <c r="E10" s="11">
        <f>'2'!E11/'2'!E5</f>
        <v>6.8914492036768984E-2</v>
      </c>
      <c r="F10" s="11">
        <f>'2'!F11/'2'!F5</f>
        <v>5.7820432342155462E-2</v>
      </c>
    </row>
    <row r="11" spans="1:6" x14ac:dyDescent="0.25">
      <c r="A11" s="2" t="s">
        <v>106</v>
      </c>
      <c r="B11" s="12">
        <f>'2'!B23/('1'!B50+'1'!B29)</f>
        <v>2.7223261676793401E-2</v>
      </c>
      <c r="C11" s="12">
        <f>'2'!C23/('1'!C50+'1'!C29)</f>
        <v>0.11579526643148308</v>
      </c>
      <c r="D11" s="12">
        <f>'2'!D23/('1'!D50+'1'!D29)</f>
        <v>0.24953876347962498</v>
      </c>
      <c r="E11" s="12">
        <f>'2'!E23/('1'!E50+'1'!E29)</f>
        <v>6.5879039723899302E-2</v>
      </c>
      <c r="F11" s="12">
        <f>'2'!F23/('1'!F50+'1'!F29)</f>
        <v>2.1548722577177042E-2</v>
      </c>
    </row>
    <row r="17" spans="3:3" x14ac:dyDescent="0.25">
      <c r="C17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2016-11-20T05:15:20Z</dcterms:created>
  <dcterms:modified xsi:type="dcterms:W3CDTF">2020-04-12T10:41:23Z</dcterms:modified>
</cp:coreProperties>
</file>