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Pharma &amp; Chemical\A\"/>
    </mc:Choice>
  </mc:AlternateContent>
  <bookViews>
    <workbookView xWindow="0" yWindow="120" windowWidth="10515" windowHeight="7500" activeTab="2"/>
  </bookViews>
  <sheets>
    <sheet name="1" sheetId="1" r:id="rId1"/>
    <sheet name="2" sheetId="2" r:id="rId2"/>
    <sheet name="3" sheetId="3" r:id="rId3"/>
    <sheet name="Ratio" sheetId="5" r:id="rId4"/>
  </sheets>
  <calcPr calcId="162913"/>
</workbook>
</file>

<file path=xl/calcChain.xml><?xml version="1.0" encoding="utf-8"?>
<calcChain xmlns="http://schemas.openxmlformats.org/spreadsheetml/2006/main">
  <c r="I23" i="3" l="1"/>
  <c r="H23" i="3"/>
  <c r="G28" i="1"/>
  <c r="B35" i="1"/>
  <c r="C35" i="1"/>
  <c r="D35" i="1"/>
  <c r="E35" i="1"/>
  <c r="F35" i="1"/>
  <c r="G35" i="1"/>
  <c r="H35" i="1"/>
  <c r="H42" i="1" s="1"/>
  <c r="H6" i="1"/>
  <c r="I29" i="3"/>
  <c r="I12" i="3"/>
  <c r="I37" i="3" s="1"/>
  <c r="H8" i="2"/>
  <c r="H7" i="2"/>
  <c r="H46" i="1"/>
  <c r="H27" i="1"/>
  <c r="H24" i="1"/>
  <c r="H14" i="1"/>
  <c r="H20" i="1" s="1"/>
  <c r="I31" i="3" l="1"/>
  <c r="I33" i="3" s="1"/>
  <c r="H11" i="2"/>
  <c r="H45" i="1"/>
  <c r="C46" i="1"/>
  <c r="D46" i="1"/>
  <c r="E46" i="1"/>
  <c r="F46" i="1"/>
  <c r="G46" i="1"/>
  <c r="B46" i="1"/>
  <c r="H15" i="2" l="1"/>
  <c r="H17" i="2" s="1"/>
  <c r="H19" i="2" s="1"/>
  <c r="H23" i="2" s="1"/>
  <c r="H26" i="2" s="1"/>
  <c r="B27" i="1"/>
  <c r="C24" i="1"/>
  <c r="D24" i="1"/>
  <c r="E24" i="1"/>
  <c r="F24" i="1"/>
  <c r="G24" i="1"/>
  <c r="B24" i="1"/>
  <c r="B42" i="1" l="1"/>
  <c r="C7" i="2"/>
  <c r="D7" i="2"/>
  <c r="E7" i="2"/>
  <c r="F7" i="2"/>
  <c r="G7" i="2"/>
  <c r="B7" i="2"/>
  <c r="H29" i="3" l="1"/>
  <c r="G29" i="3"/>
  <c r="F29" i="3"/>
  <c r="D29" i="3"/>
  <c r="C29" i="3"/>
  <c r="B29" i="3"/>
  <c r="G23" i="3"/>
  <c r="F23" i="3"/>
  <c r="D23" i="3"/>
  <c r="C23" i="3"/>
  <c r="B23" i="3"/>
  <c r="H12" i="3"/>
  <c r="H37" i="3" s="1"/>
  <c r="G12" i="3"/>
  <c r="F12" i="3"/>
  <c r="D12" i="3"/>
  <c r="D37" i="3" s="1"/>
  <c r="C12" i="3"/>
  <c r="B12" i="3"/>
  <c r="G8" i="2"/>
  <c r="G11" i="2" s="1"/>
  <c r="G15" i="2" s="1"/>
  <c r="G17" i="2" s="1"/>
  <c r="G19" i="2" s="1"/>
  <c r="G23" i="2" s="1"/>
  <c r="G26" i="2" s="1"/>
  <c r="F8" i="2"/>
  <c r="F11" i="2" s="1"/>
  <c r="E8" i="2"/>
  <c r="E11" i="2" s="1"/>
  <c r="D8" i="2"/>
  <c r="D11" i="2" s="1"/>
  <c r="C8" i="2"/>
  <c r="C11" i="2" s="1"/>
  <c r="B8" i="2"/>
  <c r="B11" i="2" s="1"/>
  <c r="G27" i="1"/>
  <c r="G42" i="1" s="1"/>
  <c r="G14" i="1"/>
  <c r="G6" i="1"/>
  <c r="G20" i="1" s="1"/>
  <c r="B31" i="3" l="1"/>
  <c r="B33" i="3" s="1"/>
  <c r="B37" i="3"/>
  <c r="C31" i="3"/>
  <c r="C33" i="3" s="1"/>
  <c r="C37" i="3"/>
  <c r="D31" i="3"/>
  <c r="D33" i="3" s="1"/>
  <c r="H31" i="3"/>
  <c r="H33" i="3" s="1"/>
  <c r="G31" i="3"/>
  <c r="G33" i="3" s="1"/>
  <c r="G37" i="3"/>
  <c r="F45" i="1"/>
  <c r="G45" i="1"/>
  <c r="B11" i="5"/>
  <c r="B15" i="2"/>
  <c r="B17" i="2" s="1"/>
  <c r="B19" i="2" s="1"/>
  <c r="F11" i="5"/>
  <c r="F15" i="2"/>
  <c r="F17" i="2" s="1"/>
  <c r="F19" i="2" s="1"/>
  <c r="C11" i="5"/>
  <c r="C15" i="2"/>
  <c r="C17" i="2" s="1"/>
  <c r="C19" i="2" s="1"/>
  <c r="D11" i="5"/>
  <c r="D15" i="2"/>
  <c r="D17" i="2" s="1"/>
  <c r="D19" i="2" s="1"/>
  <c r="E37" i="3"/>
  <c r="F31" i="3"/>
  <c r="F33" i="3" s="1"/>
  <c r="F37" i="3"/>
  <c r="E11" i="5"/>
  <c r="E15" i="2"/>
  <c r="E17" i="2" s="1"/>
  <c r="E19" i="2" s="1"/>
  <c r="B14" i="1"/>
  <c r="B9" i="5" s="1"/>
  <c r="C27" i="1"/>
  <c r="C42" i="1" s="1"/>
  <c r="E27" i="1"/>
  <c r="E42" i="1" s="1"/>
  <c r="F27" i="1"/>
  <c r="F42" i="1" s="1"/>
  <c r="C14" i="1"/>
  <c r="E14" i="1"/>
  <c r="F14" i="1"/>
  <c r="B6" i="1"/>
  <c r="C6" i="1"/>
  <c r="E6" i="1"/>
  <c r="F6" i="1"/>
  <c r="D27" i="1"/>
  <c r="D42" i="1" s="1"/>
  <c r="D14" i="1"/>
  <c r="D6" i="1"/>
  <c r="F9" i="5" l="1"/>
  <c r="D9" i="5"/>
  <c r="B45" i="1"/>
  <c r="C45" i="1"/>
  <c r="C9" i="5"/>
  <c r="C23" i="2"/>
  <c r="C10" i="5"/>
  <c r="B23" i="2"/>
  <c r="B10" i="5"/>
  <c r="E23" i="2"/>
  <c r="E7" i="5" s="1"/>
  <c r="D23" i="2"/>
  <c r="D10" i="5"/>
  <c r="F23" i="2"/>
  <c r="F10" i="5"/>
  <c r="E10" i="5"/>
  <c r="E9" i="5"/>
  <c r="E45" i="1"/>
  <c r="E12" i="5"/>
  <c r="E20" i="1"/>
  <c r="D45" i="1"/>
  <c r="D20" i="1"/>
  <c r="F20" i="1"/>
  <c r="B20" i="1"/>
  <c r="C20" i="1"/>
  <c r="F26" i="2" l="1"/>
  <c r="F12" i="5"/>
  <c r="F6" i="5"/>
  <c r="F7" i="5"/>
  <c r="E26" i="2"/>
  <c r="C26" i="2"/>
  <c r="C12" i="5"/>
  <c r="C7" i="5"/>
  <c r="C6" i="5"/>
  <c r="E6" i="5"/>
  <c r="D26" i="2"/>
  <c r="D12" i="5"/>
  <c r="D7" i="5"/>
  <c r="D6" i="5"/>
  <c r="B26" i="2"/>
  <c r="B12" i="5"/>
  <c r="B7" i="5"/>
  <c r="B6" i="5"/>
</calcChain>
</file>

<file path=xl/sharedStrings.xml><?xml version="1.0" encoding="utf-8"?>
<sst xmlns="http://schemas.openxmlformats.org/spreadsheetml/2006/main" count="96" uniqueCount="90">
  <si>
    <t>AFCAGRO BIOTECH LTD</t>
  </si>
  <si>
    <t>Assets</t>
  </si>
  <si>
    <t>Property ,Plant &amp; Equipment</t>
  </si>
  <si>
    <t>Biological Assests</t>
  </si>
  <si>
    <t>Product Development Cost</t>
  </si>
  <si>
    <t>Investmnet</t>
  </si>
  <si>
    <t>Advances,Deposits &amp; Prepayments</t>
  </si>
  <si>
    <t>Inventories</t>
  </si>
  <si>
    <t>Account Receivables</t>
  </si>
  <si>
    <t>Cash &amp; cash Equivalents</t>
  </si>
  <si>
    <t>Share Capital</t>
  </si>
  <si>
    <t>Reatined Earning</t>
  </si>
  <si>
    <t>Tax Holiday Reserve</t>
  </si>
  <si>
    <t>Current Liabilities</t>
  </si>
  <si>
    <t>Liabilities for expneses &amp; services</t>
  </si>
  <si>
    <t>Provision for currents tax</t>
  </si>
  <si>
    <t>Other liabiliites</t>
  </si>
  <si>
    <t>Short term loans</t>
  </si>
  <si>
    <t>IPO sahre application money</t>
  </si>
  <si>
    <t>Cost of goods sold</t>
  </si>
  <si>
    <t>Gross Profit</t>
  </si>
  <si>
    <t>Finance cost</t>
  </si>
  <si>
    <t>Other Income</t>
  </si>
  <si>
    <t>Provision for current tax</t>
  </si>
  <si>
    <t>Collection from sales</t>
  </si>
  <si>
    <t>Paymnet to supplies</t>
  </si>
  <si>
    <t>Paymnet  for expenses</t>
  </si>
  <si>
    <t>Other income</t>
  </si>
  <si>
    <t>Advance payment</t>
  </si>
  <si>
    <t>Short term loan</t>
  </si>
  <si>
    <t>IPO share applicatin money</t>
  </si>
  <si>
    <t xml:space="preserve">Share Capital </t>
  </si>
  <si>
    <t>Selling &amp; Distribution expenses</t>
  </si>
  <si>
    <t>Provision for WPPF</t>
  </si>
  <si>
    <t>Premliminary expenses</t>
  </si>
  <si>
    <t>Unallocated Revenue expenditure</t>
  </si>
  <si>
    <t>Paymnet for WPPF</t>
  </si>
  <si>
    <t>Investment increase</t>
  </si>
  <si>
    <t>Product development cost</t>
  </si>
  <si>
    <t>Unallocated revenue expenditure</t>
  </si>
  <si>
    <t>Adavance for fixed assesets</t>
  </si>
  <si>
    <t>Unrealised Loss/Gain on Marketable securities</t>
  </si>
  <si>
    <t>Deferred Tax Liability</t>
  </si>
  <si>
    <t>Provision for Deferred Tax</t>
  </si>
  <si>
    <t>Debt to Equity</t>
  </si>
  <si>
    <t>Current Ratio</t>
  </si>
  <si>
    <t>Operating Margin</t>
  </si>
  <si>
    <t>Balance Sheet</t>
  </si>
  <si>
    <t>As at year end</t>
  </si>
  <si>
    <t>Non Current Assets</t>
  </si>
  <si>
    <t>Current Assets</t>
  </si>
  <si>
    <t>Liabilities and Capital</t>
  </si>
  <si>
    <t>Liabilities</t>
  </si>
  <si>
    <t>Non 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</si>
  <si>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</si>
  <si>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</si>
  <si>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</si>
  <si>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</si>
  <si>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</si>
  <si>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Operating Income/(Expenses)</t>
  </si>
  <si>
    <t>Administrative Expneses</t>
  </si>
  <si>
    <t>Operating Profit</t>
  </si>
  <si>
    <t>Non-Operating Income/(Expenses)</t>
  </si>
  <si>
    <t>Profit Before contribution to WPPF</t>
  </si>
  <si>
    <t>Profit Before Tax After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</si>
  <si>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</si>
  <si>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</si>
  <si>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</si>
  <si>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</si>
  <si>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</si>
  <si>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</si>
  <si>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</si>
  <si>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</si>
  <si>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</si>
  <si>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</si>
  <si>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</si>
  <si>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</si>
  <si>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</si>
  <si>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</si>
  <si>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</si>
  <si>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</si>
  <si>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</si>
  <si>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</si>
  <si>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</si>
  <si>
    <t>Unrealised loss on investment in secutiies</t>
  </si>
  <si>
    <t>Purcahse of fixed assests</t>
  </si>
  <si>
    <t>Short term loan to AFC Health Ltd.</t>
  </si>
  <si>
    <t>short term loan to AFC Health Ltd</t>
  </si>
  <si>
    <t>Capital Gain on sale of share</t>
  </si>
  <si>
    <t>Sale of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</si>
</sst>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0" fillId="0" borderId="0" xfId="0" applyFont="1"/>
    <xf numFmtId="164" fontId="1" fillId="0" borderId="0" xfId="1" applyNumberFormat="1" applyFont="1"/>
    <xf numFmtId="2" fontId="2" fillId="0" borderId="0" xfId="0" applyNumberFormat="1" applyFont="1"/>
    <xf numFmtId="43" fontId="0" fillId="0" borderId="0" xfId="1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43" fontId="0" fillId="0" borderId="0" xfId="1" applyFont="1"/>
    <xf numFmtId="0" fontId="3" fillId="0" borderId="0" xfId="0" applyFont="1"/>
    <xf numFmtId="165" fontId="0" fillId="0" borderId="0" xfId="2" applyNumberFormat="1" applyFont="1"/>
    <xf numFmtId="10" fontId="0" fillId="0" borderId="0" xfId="2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0" fillId="0" borderId="0" xfId="0" applyFont="1" applyFill="1" applyBorder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2" sqref="B52:H52"/>
    </sheetView>
  </sheetViews>
  <sheetFormatPr defaultRowHeight="15" x14ac:dyDescent="0.25"/>
  <cols>
    <col min="1" max="1" width="39.42578125" customWidth="1"/>
    <col min="2" max="2" width="12.5703125" bestFit="1" customWidth="1"/>
    <col min="3" max="3" width="14.28515625" bestFit="1" customWidth="1"/>
    <col min="4" max="4" width="12.5703125" bestFit="1" customWidth="1"/>
    <col min="5" max="5" width="15.28515625" bestFit="1" customWidth="1"/>
    <col min="6" max="7" width="14.28515625" bestFit="1" customWidth="1"/>
    <col min="8" max="8" width="18" customWidth="1"/>
    <col min="9" max="9" width="17.85546875" customWidth="1"/>
  </cols>
  <sheetData>
    <row r="1" spans="1:8" x14ac:dyDescent="0.25">
      <c r="A1" s="1" t="s">
        <v>0</v>
      </c>
    </row>
    <row r="2" spans="1:8" ht="15.75" x14ac:dyDescent="0.25">
      <c r="A2" s="11" t="s">
        <v>47</v>
      </c>
      <c r="B2" s="23"/>
      <c r="C2" s="23"/>
      <c r="D2" s="23"/>
    </row>
    <row r="3" spans="1:8" ht="15.75" x14ac:dyDescent="0.25">
      <c r="A3" s="11" t="s">
        <v>48</v>
      </c>
      <c r="B3" s="15"/>
      <c r="C3" s="15"/>
      <c r="D3" s="15"/>
    </row>
    <row r="4" spans="1:8" ht="15.75" x14ac:dyDescent="0.25">
      <c r="B4" s="11">
        <v>2012</v>
      </c>
      <c r="C4" s="11">
        <v>2013</v>
      </c>
      <c r="D4" s="11">
        <v>2014</v>
      </c>
      <c r="E4" s="11">
        <v>2016</v>
      </c>
      <c r="F4" s="11">
        <v>2017</v>
      </c>
      <c r="G4" s="11">
        <v>2018</v>
      </c>
      <c r="H4" s="11">
        <v>2019</v>
      </c>
    </row>
    <row r="5" spans="1:8" x14ac:dyDescent="0.25">
      <c r="A5" s="16" t="s">
        <v>1</v>
      </c>
      <c r="F5" s="2"/>
    </row>
    <row r="6" spans="1:8" x14ac:dyDescent="0.25">
      <c r="A6" s="17" t="s">
        <v>49</v>
      </c>
      <c r="B6" s="3">
        <f t="shared" ref="B6:C6" si="0">SUM(B7:B11)</f>
        <v>361845841</v>
      </c>
      <c r="C6" s="3">
        <f t="shared" si="0"/>
        <v>419752820</v>
      </c>
      <c r="D6" s="3">
        <f>SUM(D7:D11)</f>
        <v>619895484</v>
      </c>
      <c r="E6" s="3">
        <f t="shared" ref="E6:G6" si="1">SUM(E7:E11)</f>
        <v>835709292</v>
      </c>
      <c r="F6" s="3">
        <f t="shared" si="1"/>
        <v>1089801660</v>
      </c>
      <c r="G6" s="3">
        <f t="shared" si="1"/>
        <v>1311747579</v>
      </c>
      <c r="H6" s="3">
        <f>SUM(H7:H11)</f>
        <v>1600853367</v>
      </c>
    </row>
    <row r="7" spans="1:8" x14ac:dyDescent="0.25">
      <c r="A7" t="s">
        <v>2</v>
      </c>
      <c r="B7" s="2">
        <v>322627861</v>
      </c>
      <c r="C7">
        <v>397832176</v>
      </c>
      <c r="D7" s="2">
        <v>600968748</v>
      </c>
      <c r="E7" s="2">
        <v>817486394</v>
      </c>
      <c r="F7" s="2">
        <v>1072034335</v>
      </c>
      <c r="G7" s="2">
        <v>1294424437</v>
      </c>
      <c r="H7" s="2">
        <v>1583963304</v>
      </c>
    </row>
    <row r="8" spans="1:8" x14ac:dyDescent="0.25">
      <c r="A8" t="s">
        <v>3</v>
      </c>
      <c r="B8" s="2">
        <v>19909781</v>
      </c>
      <c r="C8">
        <v>19412037</v>
      </c>
      <c r="D8" s="2">
        <v>18926736</v>
      </c>
      <c r="E8" s="2">
        <v>18222898</v>
      </c>
      <c r="F8" s="2">
        <v>17767325</v>
      </c>
      <c r="G8" s="2">
        <v>17323142</v>
      </c>
      <c r="H8" s="2">
        <v>16890063</v>
      </c>
    </row>
    <row r="9" spans="1:8" x14ac:dyDescent="0.25">
      <c r="A9" t="s">
        <v>34</v>
      </c>
      <c r="B9" s="2">
        <v>1008197</v>
      </c>
      <c r="C9" s="2">
        <v>0</v>
      </c>
      <c r="D9" s="2">
        <v>0</v>
      </c>
      <c r="F9" s="2">
        <v>0</v>
      </c>
      <c r="G9" s="2">
        <v>0</v>
      </c>
    </row>
    <row r="10" spans="1:8" x14ac:dyDescent="0.25">
      <c r="A10" t="s">
        <v>35</v>
      </c>
      <c r="B10" s="2">
        <v>8265575</v>
      </c>
      <c r="C10" s="2">
        <v>0</v>
      </c>
      <c r="D10" s="2">
        <v>0</v>
      </c>
      <c r="F10" s="2">
        <v>0</v>
      </c>
      <c r="G10" s="2">
        <v>0</v>
      </c>
    </row>
    <row r="11" spans="1:8" x14ac:dyDescent="0.25">
      <c r="A11" t="s">
        <v>4</v>
      </c>
      <c r="B11" s="2">
        <v>10034427</v>
      </c>
      <c r="C11" s="2">
        <v>2508607</v>
      </c>
      <c r="F11" s="2">
        <v>0</v>
      </c>
      <c r="G11" s="2">
        <v>0</v>
      </c>
    </row>
    <row r="12" spans="1:8" x14ac:dyDescent="0.25">
      <c r="A12" t="s">
        <v>5</v>
      </c>
      <c r="B12" s="2">
        <v>0</v>
      </c>
      <c r="C12" s="2">
        <v>499680</v>
      </c>
      <c r="D12" s="2">
        <v>22993365</v>
      </c>
      <c r="E12" s="2">
        <v>31573839</v>
      </c>
      <c r="F12" s="2">
        <v>43820000</v>
      </c>
      <c r="G12" s="2">
        <v>72600000</v>
      </c>
      <c r="H12" s="2">
        <v>11000000</v>
      </c>
    </row>
    <row r="13" spans="1:8" x14ac:dyDescent="0.25">
      <c r="B13" s="2"/>
      <c r="C13" s="2"/>
      <c r="D13" s="2"/>
      <c r="E13" s="2"/>
      <c r="F13" s="2"/>
      <c r="G13" s="2"/>
    </row>
    <row r="14" spans="1:8" x14ac:dyDescent="0.25">
      <c r="A14" s="17" t="s">
        <v>50</v>
      </c>
      <c r="B14" s="3">
        <f t="shared" ref="B14:C14" si="2">SUM(B15:B19)</f>
        <v>40361616</v>
      </c>
      <c r="C14" s="3">
        <f t="shared" si="2"/>
        <v>6737034557</v>
      </c>
      <c r="D14" s="3">
        <f>SUM(D15:D19)</f>
        <v>166974227</v>
      </c>
      <c r="E14" s="3">
        <f t="shared" ref="E14:H14" si="3">SUM(E15:E19)</f>
        <v>364366907</v>
      </c>
      <c r="F14" s="3">
        <f t="shared" si="3"/>
        <v>419250384</v>
      </c>
      <c r="G14" s="3">
        <f t="shared" si="3"/>
        <v>542431157</v>
      </c>
      <c r="H14" s="3">
        <f t="shared" si="3"/>
        <v>715884763</v>
      </c>
    </row>
    <row r="15" spans="1:8" x14ac:dyDescent="0.25">
      <c r="A15" t="s">
        <v>6</v>
      </c>
      <c r="B15" s="2">
        <v>3632723</v>
      </c>
      <c r="C15" s="2">
        <v>7185377</v>
      </c>
      <c r="D15" s="2">
        <v>7457374</v>
      </c>
      <c r="E15" s="2">
        <v>32361538</v>
      </c>
      <c r="F15" s="2">
        <v>42039310</v>
      </c>
      <c r="G15" s="2">
        <v>43451699</v>
      </c>
      <c r="H15" s="2">
        <v>89183307</v>
      </c>
    </row>
    <row r="16" spans="1:8" x14ac:dyDescent="0.25">
      <c r="A16" t="s">
        <v>7</v>
      </c>
      <c r="B16" s="2">
        <v>8833250</v>
      </c>
      <c r="C16" s="2">
        <v>81096676</v>
      </c>
      <c r="D16" s="2">
        <v>60848802</v>
      </c>
      <c r="E16" s="2">
        <v>101675915</v>
      </c>
      <c r="F16" s="2">
        <v>105953602</v>
      </c>
      <c r="G16" s="2">
        <v>119381813</v>
      </c>
      <c r="H16" s="2">
        <v>125327221</v>
      </c>
    </row>
    <row r="17" spans="1:8" x14ac:dyDescent="0.25">
      <c r="A17" t="s">
        <v>8</v>
      </c>
      <c r="B17" s="2">
        <v>12212130</v>
      </c>
      <c r="C17" s="2">
        <v>61509521</v>
      </c>
      <c r="D17" s="2">
        <v>53369158</v>
      </c>
      <c r="E17" s="2">
        <v>115669983</v>
      </c>
      <c r="F17" s="2">
        <v>118546818</v>
      </c>
      <c r="G17" s="2">
        <v>294866018</v>
      </c>
      <c r="H17" s="2">
        <v>365165829</v>
      </c>
    </row>
    <row r="18" spans="1:8" x14ac:dyDescent="0.25">
      <c r="A18" t="s">
        <v>86</v>
      </c>
      <c r="B18" s="2"/>
      <c r="C18" s="2"/>
      <c r="D18" s="2"/>
      <c r="E18" s="2"/>
      <c r="F18" s="2"/>
      <c r="G18" s="2"/>
      <c r="H18" s="2">
        <v>62767068</v>
      </c>
    </row>
    <row r="19" spans="1:8" x14ac:dyDescent="0.25">
      <c r="A19" t="s">
        <v>9</v>
      </c>
      <c r="B19" s="2">
        <v>15683513</v>
      </c>
      <c r="C19" s="2">
        <v>6587242983</v>
      </c>
      <c r="D19" s="2">
        <v>45298893</v>
      </c>
      <c r="E19" s="2">
        <v>114659471</v>
      </c>
      <c r="F19" s="2">
        <v>152710654</v>
      </c>
      <c r="G19" s="2">
        <v>84731627</v>
      </c>
      <c r="H19" s="2">
        <v>73441338</v>
      </c>
    </row>
    <row r="20" spans="1:8" x14ac:dyDescent="0.25">
      <c r="A20" s="1"/>
      <c r="B20" s="3">
        <f t="shared" ref="B20:H20" si="4">B6+B14+B12</f>
        <v>402207457</v>
      </c>
      <c r="C20" s="3">
        <f t="shared" si="4"/>
        <v>7157287057</v>
      </c>
      <c r="D20" s="3">
        <f t="shared" si="4"/>
        <v>809863076</v>
      </c>
      <c r="E20" s="3">
        <f t="shared" si="4"/>
        <v>1231650038</v>
      </c>
      <c r="F20" s="3">
        <f t="shared" si="4"/>
        <v>1552872044</v>
      </c>
      <c r="G20" s="3">
        <f t="shared" si="4"/>
        <v>1926778736</v>
      </c>
      <c r="H20" s="3">
        <f t="shared" si="4"/>
        <v>2327738130</v>
      </c>
    </row>
    <row r="21" spans="1:8" x14ac:dyDescent="0.25">
      <c r="B21" s="2"/>
      <c r="C21" s="2"/>
      <c r="D21" s="2"/>
      <c r="F21" s="2"/>
    </row>
    <row r="22" spans="1:8" ht="15.75" x14ac:dyDescent="0.25">
      <c r="A22" s="18" t="s">
        <v>51</v>
      </c>
      <c r="B22" s="2"/>
      <c r="C22" s="2"/>
      <c r="D22" s="2"/>
      <c r="F22" s="2"/>
    </row>
    <row r="23" spans="1:8" ht="15.75" x14ac:dyDescent="0.25">
      <c r="A23" s="19" t="s">
        <v>52</v>
      </c>
    </row>
    <row r="24" spans="1:8" x14ac:dyDescent="0.25">
      <c r="A24" s="17" t="s">
        <v>53</v>
      </c>
      <c r="B24" s="3">
        <f>B25</f>
        <v>0</v>
      </c>
      <c r="C24" s="3">
        <f t="shared" ref="C24:H24" si="5">C25</f>
        <v>0</v>
      </c>
      <c r="D24" s="3">
        <f t="shared" si="5"/>
        <v>0</v>
      </c>
      <c r="E24" s="3">
        <f t="shared" si="5"/>
        <v>16968035</v>
      </c>
      <c r="F24" s="3">
        <f t="shared" si="5"/>
        <v>22798895</v>
      </c>
      <c r="G24" s="3">
        <f t="shared" si="5"/>
        <v>16968035</v>
      </c>
      <c r="H24" s="3">
        <f t="shared" si="5"/>
        <v>16968035</v>
      </c>
    </row>
    <row r="25" spans="1:8" x14ac:dyDescent="0.25">
      <c r="A25" t="s">
        <v>42</v>
      </c>
      <c r="B25" s="2"/>
      <c r="C25" s="2"/>
      <c r="D25" s="2"/>
      <c r="E25" s="2">
        <v>16968035</v>
      </c>
      <c r="F25" s="2">
        <v>22798895</v>
      </c>
      <c r="G25" s="2">
        <v>16968035</v>
      </c>
      <c r="H25" s="2">
        <v>16968035</v>
      </c>
    </row>
    <row r="26" spans="1:8" x14ac:dyDescent="0.25">
      <c r="B26" s="2"/>
      <c r="C26" s="2"/>
      <c r="D26" s="2"/>
      <c r="E26" s="2"/>
      <c r="F26" s="2"/>
      <c r="G26" s="2"/>
    </row>
    <row r="27" spans="1:8" x14ac:dyDescent="0.25">
      <c r="A27" s="17" t="s">
        <v>13</v>
      </c>
      <c r="B27" s="3">
        <f>SUM(B28:B32)</f>
        <v>10603899</v>
      </c>
      <c r="C27" s="3">
        <f t="shared" ref="C27" si="6">SUM(C28:C32)</f>
        <v>6688490883</v>
      </c>
      <c r="D27" s="3">
        <f>SUM(D28:D32)</f>
        <v>72569801</v>
      </c>
      <c r="E27" s="3">
        <f t="shared" ref="E27:H27" si="7">SUM(E28:E32)</f>
        <v>153387081</v>
      </c>
      <c r="F27" s="3">
        <f t="shared" si="7"/>
        <v>204369054</v>
      </c>
      <c r="G27" s="3">
        <f t="shared" si="7"/>
        <v>227212707</v>
      </c>
      <c r="H27" s="3">
        <f t="shared" si="7"/>
        <v>290771916</v>
      </c>
    </row>
    <row r="28" spans="1:8" x14ac:dyDescent="0.25">
      <c r="A28" t="s">
        <v>14</v>
      </c>
      <c r="B28" s="2">
        <v>9802552</v>
      </c>
      <c r="C28" s="2">
        <v>3934745</v>
      </c>
      <c r="D28" s="2">
        <v>30754729</v>
      </c>
      <c r="E28" s="2">
        <v>15750315</v>
      </c>
      <c r="F28" s="2">
        <v>20652990</v>
      </c>
      <c r="G28" s="2">
        <f>999+22121734</f>
        <v>22122733</v>
      </c>
      <c r="H28" s="2">
        <v>25873279</v>
      </c>
    </row>
    <row r="29" spans="1:8" x14ac:dyDescent="0.25">
      <c r="A29" t="s">
        <v>15</v>
      </c>
      <c r="B29" s="2">
        <v>210637</v>
      </c>
      <c r="C29" s="2">
        <v>3521915</v>
      </c>
      <c r="D29" s="2">
        <v>3550442</v>
      </c>
      <c r="E29" s="2">
        <v>25875087</v>
      </c>
      <c r="F29" s="2">
        <v>57817096</v>
      </c>
      <c r="G29" s="2">
        <v>22353171</v>
      </c>
      <c r="H29" s="2">
        <v>25317087</v>
      </c>
    </row>
    <row r="30" spans="1:8" x14ac:dyDescent="0.25">
      <c r="A30" t="s">
        <v>16</v>
      </c>
      <c r="B30" s="2">
        <v>590710</v>
      </c>
      <c r="C30" s="2">
        <v>4626436</v>
      </c>
      <c r="D30" s="2">
        <v>1961992</v>
      </c>
      <c r="E30" s="2">
        <v>11914570</v>
      </c>
      <c r="F30" s="2">
        <v>25628281</v>
      </c>
      <c r="G30" s="2">
        <v>32681498</v>
      </c>
      <c r="H30" s="2">
        <v>45249596</v>
      </c>
    </row>
    <row r="31" spans="1:8" x14ac:dyDescent="0.25">
      <c r="A31" t="s">
        <v>17</v>
      </c>
      <c r="B31" s="2">
        <v>0</v>
      </c>
      <c r="C31" s="2">
        <v>92914529</v>
      </c>
      <c r="D31" s="2">
        <v>28553393</v>
      </c>
      <c r="E31" s="2">
        <v>92267035</v>
      </c>
      <c r="F31" s="2">
        <v>92895676</v>
      </c>
      <c r="G31" s="2">
        <v>142691294</v>
      </c>
      <c r="H31" s="2">
        <v>186966943</v>
      </c>
    </row>
    <row r="32" spans="1:8" x14ac:dyDescent="0.25">
      <c r="A32" t="s">
        <v>18</v>
      </c>
      <c r="B32" s="2">
        <v>0</v>
      </c>
      <c r="C32" s="2">
        <v>6583493258</v>
      </c>
      <c r="D32" s="2">
        <v>7749245</v>
      </c>
      <c r="E32" s="2">
        <v>7580074</v>
      </c>
      <c r="F32" s="2">
        <v>7375011</v>
      </c>
      <c r="G32" s="2">
        <v>7364011</v>
      </c>
      <c r="H32" s="2">
        <v>7365011</v>
      </c>
    </row>
    <row r="33" spans="1:8" x14ac:dyDescent="0.25">
      <c r="B33" s="2"/>
      <c r="C33" s="2"/>
      <c r="D33" s="2"/>
      <c r="E33" s="2"/>
      <c r="F33" s="2"/>
      <c r="G33" s="2"/>
    </row>
    <row r="34" spans="1:8" x14ac:dyDescent="0.25">
      <c r="B34" s="2"/>
      <c r="C34" s="2"/>
      <c r="D34" s="2"/>
      <c r="E34" s="2"/>
      <c r="F34" s="2"/>
      <c r="G34" s="2"/>
    </row>
    <row r="35" spans="1:8" x14ac:dyDescent="0.25">
      <c r="A35" s="17" t="s">
        <v>54</v>
      </c>
      <c r="B35" s="3">
        <f t="shared" ref="B35:G35" si="8">SUM(B36:B39)</f>
        <v>391603558</v>
      </c>
      <c r="C35" s="3">
        <f t="shared" si="8"/>
        <v>468796174</v>
      </c>
      <c r="D35" s="3">
        <f t="shared" si="8"/>
        <v>737293275</v>
      </c>
      <c r="E35" s="3">
        <f t="shared" si="8"/>
        <v>1061294922</v>
      </c>
      <c r="F35" s="3">
        <f t="shared" si="8"/>
        <v>1325704095</v>
      </c>
      <c r="G35" s="3">
        <f t="shared" si="8"/>
        <v>1682597994</v>
      </c>
      <c r="H35" s="3">
        <f>SUM(H36:H39)</f>
        <v>2019998179</v>
      </c>
    </row>
    <row r="36" spans="1:8" x14ac:dyDescent="0.25">
      <c r="A36" t="s">
        <v>10</v>
      </c>
      <c r="B36" s="2">
        <v>380000000</v>
      </c>
      <c r="C36" s="2">
        <v>380000000</v>
      </c>
      <c r="D36" s="2">
        <v>550000000</v>
      </c>
      <c r="E36" s="2">
        <v>632500000</v>
      </c>
      <c r="F36" s="2">
        <v>759000000</v>
      </c>
      <c r="G36" s="2">
        <v>910800000</v>
      </c>
      <c r="H36" s="2">
        <v>1047420000</v>
      </c>
    </row>
    <row r="37" spans="1:8" x14ac:dyDescent="0.25">
      <c r="A37" t="s">
        <v>11</v>
      </c>
      <c r="B37" s="2">
        <v>6866276</v>
      </c>
      <c r="C37" s="2">
        <v>55281574</v>
      </c>
      <c r="D37" s="2">
        <v>91410397</v>
      </c>
      <c r="E37" s="2">
        <v>181174347</v>
      </c>
      <c r="F37" s="2">
        <v>256475292</v>
      </c>
      <c r="G37" s="2">
        <v>524251117</v>
      </c>
      <c r="H37" s="2">
        <v>725029163</v>
      </c>
    </row>
    <row r="38" spans="1:8" x14ac:dyDescent="0.25">
      <c r="A38" t="s">
        <v>12</v>
      </c>
      <c r="B38" s="2">
        <v>4737282</v>
      </c>
      <c r="C38" s="2">
        <v>33514600</v>
      </c>
      <c r="D38" s="2">
        <v>95882878</v>
      </c>
      <c r="E38" s="2">
        <v>247546877</v>
      </c>
      <c r="F38" s="2">
        <v>310347290</v>
      </c>
      <c r="G38" s="2">
        <v>247546877</v>
      </c>
      <c r="H38" s="2">
        <v>247546877</v>
      </c>
    </row>
    <row r="39" spans="1:8" x14ac:dyDescent="0.25">
      <c r="A39" t="s">
        <v>41</v>
      </c>
      <c r="B39" s="2">
        <v>0</v>
      </c>
      <c r="C39" s="2">
        <v>0</v>
      </c>
      <c r="D39" s="2">
        <v>0</v>
      </c>
      <c r="E39" s="2">
        <v>73698</v>
      </c>
      <c r="F39" s="2">
        <v>-118487</v>
      </c>
      <c r="G39" s="2">
        <v>0</v>
      </c>
      <c r="H39" s="2">
        <v>2139</v>
      </c>
    </row>
    <row r="40" spans="1:8" x14ac:dyDescent="0.25">
      <c r="B40" s="2"/>
      <c r="C40" s="2"/>
      <c r="D40" s="2"/>
      <c r="E40" s="2"/>
      <c r="F40" s="2"/>
      <c r="G40" s="2"/>
    </row>
    <row r="41" spans="1:8" x14ac:dyDescent="0.25">
      <c r="B41" s="2"/>
      <c r="C41" s="2"/>
      <c r="D41" s="2"/>
      <c r="E41" s="2"/>
      <c r="F41" s="2"/>
      <c r="G41" s="2"/>
    </row>
    <row r="42" spans="1:8" x14ac:dyDescent="0.25">
      <c r="A42" s="1"/>
      <c r="B42" s="3">
        <f t="shared" ref="B42:G42" si="9">B35+B27+B24</f>
        <v>402207457</v>
      </c>
      <c r="C42" s="3">
        <f t="shared" si="9"/>
        <v>7157287057</v>
      </c>
      <c r="D42" s="3">
        <f t="shared" si="9"/>
        <v>809863076</v>
      </c>
      <c r="E42" s="3">
        <f t="shared" si="9"/>
        <v>1231650038</v>
      </c>
      <c r="F42" s="3">
        <f t="shared" si="9"/>
        <v>1552872044</v>
      </c>
      <c r="G42" s="3">
        <f t="shared" si="9"/>
        <v>1926778736</v>
      </c>
      <c r="H42" s="3">
        <f>H35+H27+H24</f>
        <v>2327738130</v>
      </c>
    </row>
    <row r="43" spans="1:8" x14ac:dyDescent="0.25">
      <c r="B43" s="2"/>
      <c r="C43" s="2"/>
      <c r="D43" s="2"/>
      <c r="F43" s="2"/>
    </row>
    <row r="44" spans="1:8" x14ac:dyDescent="0.25">
      <c r="B44" s="2"/>
      <c r="C44" s="2"/>
      <c r="D44" s="2"/>
      <c r="F44" s="2"/>
    </row>
    <row r="45" spans="1:8" x14ac:dyDescent="0.25">
      <c r="A45" s="20" t="s">
        <v>55</v>
      </c>
      <c r="B45" s="7">
        <f t="shared" ref="B45:H45" si="10">B35/(B36/10)</f>
        <v>10.305356789473684</v>
      </c>
      <c r="C45" s="7">
        <f t="shared" si="10"/>
        <v>12.336741421052631</v>
      </c>
      <c r="D45" s="7">
        <f t="shared" si="10"/>
        <v>13.405332272727273</v>
      </c>
      <c r="E45" s="7">
        <f t="shared" si="10"/>
        <v>16.779366355731224</v>
      </c>
      <c r="F45" s="7">
        <f t="shared" si="10"/>
        <v>17.466457114624507</v>
      </c>
      <c r="G45" s="7">
        <f t="shared" si="10"/>
        <v>18.473847101449277</v>
      </c>
      <c r="H45" s="7">
        <f t="shared" si="10"/>
        <v>19.285465037902657</v>
      </c>
    </row>
    <row r="46" spans="1:8" x14ac:dyDescent="0.25">
      <c r="A46" s="20" t="s">
        <v>56</v>
      </c>
      <c r="B46" s="2">
        <f>B36/10</f>
        <v>38000000</v>
      </c>
      <c r="C46" s="2">
        <f t="shared" ref="C46:H46" si="11">C36/10</f>
        <v>38000000</v>
      </c>
      <c r="D46" s="2">
        <f t="shared" si="11"/>
        <v>55000000</v>
      </c>
      <c r="E46" s="2">
        <f t="shared" si="11"/>
        <v>63250000</v>
      </c>
      <c r="F46" s="2">
        <f t="shared" si="11"/>
        <v>75900000</v>
      </c>
      <c r="G46" s="2">
        <f t="shared" si="11"/>
        <v>91080000</v>
      </c>
      <c r="H46" s="2">
        <f t="shared" si="11"/>
        <v>104742000</v>
      </c>
    </row>
    <row r="47" spans="1:8" x14ac:dyDescent="0.25">
      <c r="A47" s="4"/>
      <c r="B47" s="2"/>
      <c r="C47" s="2"/>
      <c r="D47" s="2"/>
      <c r="F47" s="2"/>
      <c r="G47" s="2"/>
    </row>
    <row r="48" spans="1:8" x14ac:dyDescent="0.25">
      <c r="A48" s="1"/>
      <c r="B48" s="3"/>
      <c r="C48" s="3"/>
      <c r="D48" s="3"/>
      <c r="E48" s="3"/>
      <c r="F48" s="3"/>
      <c r="G48" s="3"/>
    </row>
    <row r="49" spans="1:8" x14ac:dyDescent="0.25">
      <c r="B49" s="2"/>
      <c r="C49" s="2"/>
      <c r="D49" s="2"/>
      <c r="F49" s="2"/>
      <c r="G49" s="2"/>
      <c r="H49" s="8"/>
    </row>
    <row r="50" spans="1:8" x14ac:dyDescent="0.25">
      <c r="B50" s="2"/>
      <c r="C50" s="2"/>
      <c r="D50" s="2"/>
      <c r="F50" s="2"/>
      <c r="G50" s="2"/>
    </row>
    <row r="51" spans="1:8" x14ac:dyDescent="0.25">
      <c r="A51" s="1"/>
      <c r="B51" s="3"/>
      <c r="C51" s="3"/>
      <c r="D51" s="3"/>
      <c r="E51" s="3"/>
      <c r="F51" s="3"/>
      <c r="G51" s="3"/>
    </row>
    <row r="52" spans="1:8" x14ac:dyDescent="0.25">
      <c r="A52" s="4"/>
      <c r="B52" s="8"/>
      <c r="C52" s="8"/>
      <c r="D52" s="8"/>
      <c r="E52" s="8"/>
      <c r="F52" s="8"/>
      <c r="G52" s="8"/>
      <c r="H52" s="8"/>
    </row>
    <row r="53" spans="1:8" x14ac:dyDescent="0.25">
      <c r="A53" s="1"/>
      <c r="B53" s="3"/>
      <c r="C53" s="3"/>
      <c r="D53" s="3"/>
      <c r="E53" s="3"/>
      <c r="F53" s="3"/>
      <c r="G53" s="3"/>
    </row>
    <row r="54" spans="1:8" x14ac:dyDescent="0.25">
      <c r="A54" s="1"/>
      <c r="B54" s="2"/>
      <c r="C54" s="2"/>
      <c r="D54" s="2"/>
      <c r="F54" s="2"/>
    </row>
    <row r="55" spans="1:8" x14ac:dyDescent="0.25">
      <c r="A55" s="1"/>
      <c r="B55" s="3"/>
      <c r="C55" s="3"/>
      <c r="D55" s="3"/>
      <c r="E55" s="3"/>
      <c r="F55" s="3"/>
      <c r="G55" s="3"/>
    </row>
    <row r="56" spans="1:8" x14ac:dyDescent="0.25">
      <c r="B56" s="2"/>
      <c r="C56" s="2"/>
      <c r="D56" s="2"/>
      <c r="F56" s="2"/>
      <c r="G56" s="2"/>
    </row>
    <row r="57" spans="1:8" x14ac:dyDescent="0.25">
      <c r="A57" s="1"/>
      <c r="B57" s="2"/>
      <c r="C57" s="2"/>
      <c r="D57" s="2"/>
      <c r="F57" s="2"/>
    </row>
    <row r="58" spans="1:8" x14ac:dyDescent="0.25">
      <c r="A58" s="1"/>
      <c r="B58" s="3"/>
      <c r="C58" s="3"/>
      <c r="D58" s="3"/>
      <c r="E58" s="3"/>
      <c r="F58" s="3"/>
      <c r="G58" s="3"/>
    </row>
    <row r="59" spans="1:8" x14ac:dyDescent="0.25">
      <c r="B59" s="2"/>
      <c r="C59" s="2"/>
      <c r="D59" s="2"/>
      <c r="F59" s="2"/>
    </row>
    <row r="60" spans="1:8" x14ac:dyDescent="0.25">
      <c r="B60" s="2"/>
      <c r="C60" s="2"/>
      <c r="D60" s="2"/>
      <c r="F60" s="2"/>
    </row>
    <row r="61" spans="1:8" x14ac:dyDescent="0.25">
      <c r="A61" s="1"/>
      <c r="B61" s="2"/>
      <c r="C61" s="2"/>
      <c r="D61" s="2"/>
      <c r="F61" s="2"/>
    </row>
    <row r="62" spans="1:8" x14ac:dyDescent="0.25">
      <c r="B62" s="2"/>
      <c r="C62" s="2"/>
      <c r="D62" s="2"/>
      <c r="F62" s="2"/>
      <c r="G62" s="2"/>
    </row>
    <row r="63" spans="1:8" x14ac:dyDescent="0.25">
      <c r="B63" s="2"/>
      <c r="C63" s="2"/>
      <c r="D63" s="2"/>
      <c r="F63" s="2"/>
      <c r="G63" s="2"/>
    </row>
    <row r="64" spans="1:8" x14ac:dyDescent="0.25">
      <c r="B64" s="2"/>
      <c r="C64" s="2"/>
      <c r="D64" s="2"/>
      <c r="F64" s="2"/>
      <c r="G64" s="2"/>
    </row>
    <row r="65" spans="1:7" x14ac:dyDescent="0.25">
      <c r="B65" s="2"/>
      <c r="C65" s="2"/>
      <c r="D65" s="2"/>
      <c r="F65" s="2"/>
      <c r="G65" s="2"/>
    </row>
    <row r="66" spans="1:7" x14ac:dyDescent="0.25">
      <c r="B66" s="2"/>
      <c r="C66" s="2"/>
      <c r="D66" s="2"/>
      <c r="F66" s="2"/>
      <c r="G66" s="2"/>
    </row>
    <row r="67" spans="1:7" x14ac:dyDescent="0.25">
      <c r="B67" s="2"/>
      <c r="C67" s="2"/>
      <c r="D67" s="2"/>
      <c r="F67" s="2"/>
      <c r="G67" s="2"/>
    </row>
    <row r="68" spans="1:7" x14ac:dyDescent="0.25">
      <c r="A68" s="1"/>
      <c r="B68" s="3"/>
      <c r="C68" s="3"/>
      <c r="D68" s="3"/>
      <c r="E68" s="3"/>
      <c r="F68" s="3"/>
      <c r="G68" s="3"/>
    </row>
    <row r="69" spans="1:7" x14ac:dyDescent="0.25">
      <c r="A69" s="1"/>
      <c r="B69" s="2"/>
      <c r="C69" s="2"/>
      <c r="D69" s="2"/>
      <c r="F69" s="2"/>
    </row>
    <row r="70" spans="1:7" x14ac:dyDescent="0.25">
      <c r="A70" s="1"/>
      <c r="B70" s="2"/>
      <c r="C70" s="2"/>
      <c r="D70" s="2"/>
      <c r="F70" s="2"/>
    </row>
    <row r="71" spans="1:7" x14ac:dyDescent="0.25">
      <c r="B71" s="2"/>
      <c r="C71" s="2"/>
      <c r="D71" s="2"/>
      <c r="F71" s="2"/>
      <c r="G71" s="2"/>
    </row>
    <row r="72" spans="1:7" x14ac:dyDescent="0.25">
      <c r="A72" s="4"/>
      <c r="B72" s="2"/>
      <c r="C72" s="2"/>
      <c r="D72" s="2"/>
      <c r="F72" s="2"/>
      <c r="G72" s="2"/>
    </row>
    <row r="73" spans="1:7" x14ac:dyDescent="0.25">
      <c r="A73" s="4"/>
      <c r="B73" s="2"/>
      <c r="C73" s="2"/>
      <c r="D73" s="2"/>
      <c r="F73" s="2"/>
      <c r="G73" s="2"/>
    </row>
    <row r="74" spans="1:7" x14ac:dyDescent="0.25">
      <c r="A74" s="4"/>
      <c r="B74" s="2"/>
      <c r="C74" s="2"/>
      <c r="D74" s="2"/>
      <c r="F74" s="2"/>
      <c r="G74" s="2"/>
    </row>
    <row r="75" spans="1:7" x14ac:dyDescent="0.25">
      <c r="A75" s="4"/>
      <c r="B75" s="2"/>
      <c r="C75" s="2"/>
      <c r="D75" s="2"/>
      <c r="F75" s="2"/>
      <c r="G75" s="2"/>
    </row>
    <row r="76" spans="1:7" x14ac:dyDescent="0.25">
      <c r="B76" s="2"/>
      <c r="C76" s="2"/>
      <c r="D76" s="2"/>
      <c r="F76" s="2"/>
      <c r="G76" s="2"/>
    </row>
    <row r="77" spans="1:7" x14ac:dyDescent="0.25">
      <c r="A77" s="1"/>
      <c r="B77" s="3"/>
      <c r="C77" s="3"/>
      <c r="D77" s="3"/>
      <c r="E77" s="3"/>
      <c r="F77" s="3"/>
      <c r="G77" s="3"/>
    </row>
    <row r="78" spans="1:7" x14ac:dyDescent="0.25">
      <c r="B78" s="2"/>
      <c r="C78" s="2"/>
      <c r="D78" s="2"/>
      <c r="F78" s="2"/>
    </row>
    <row r="79" spans="1:7" x14ac:dyDescent="0.25">
      <c r="A79" s="1"/>
      <c r="B79" s="2"/>
      <c r="C79" s="2"/>
      <c r="D79" s="2"/>
      <c r="F79" s="2"/>
    </row>
    <row r="80" spans="1:7" x14ac:dyDescent="0.25">
      <c r="B80" s="2"/>
      <c r="C80" s="2"/>
      <c r="D80" s="2"/>
      <c r="F80" s="2"/>
      <c r="G80" s="2"/>
    </row>
    <row r="81" spans="1:7" x14ac:dyDescent="0.25">
      <c r="B81" s="2"/>
      <c r="C81" s="2"/>
      <c r="D81" s="2"/>
      <c r="F81" s="2"/>
      <c r="G81" s="2"/>
    </row>
    <row r="82" spans="1:7" x14ac:dyDescent="0.25">
      <c r="B82" s="2"/>
      <c r="C82" s="2"/>
      <c r="D82" s="2"/>
      <c r="F82" s="2"/>
      <c r="G82" s="2"/>
    </row>
    <row r="83" spans="1:7" x14ac:dyDescent="0.25">
      <c r="A83" s="1"/>
      <c r="B83" s="3"/>
      <c r="C83" s="3"/>
      <c r="D83" s="3"/>
      <c r="E83" s="3"/>
      <c r="F83" s="3"/>
      <c r="G83" s="3"/>
    </row>
    <row r="84" spans="1:7" x14ac:dyDescent="0.25">
      <c r="A84" s="1"/>
      <c r="B84" s="3"/>
      <c r="C84" s="3"/>
      <c r="D84" s="3"/>
      <c r="E84" s="3"/>
      <c r="F84" s="3"/>
      <c r="G84" s="3"/>
    </row>
    <row r="85" spans="1:7" x14ac:dyDescent="0.25">
      <c r="A85" s="1"/>
      <c r="B85" s="2"/>
      <c r="C85" s="2"/>
      <c r="D85" s="5"/>
      <c r="F85" s="2"/>
      <c r="G85" s="2"/>
    </row>
    <row r="86" spans="1:7" x14ac:dyDescent="0.25">
      <c r="A86" s="1"/>
      <c r="B86" s="3"/>
      <c r="C86" s="3"/>
      <c r="D86" s="3"/>
      <c r="E86" s="3"/>
      <c r="F86" s="3"/>
      <c r="G86" s="3"/>
    </row>
    <row r="87" spans="1:7" x14ac:dyDescent="0.25">
      <c r="B87" s="2"/>
      <c r="C87" s="2"/>
      <c r="D87" s="2"/>
      <c r="F87" s="2"/>
    </row>
    <row r="88" spans="1:7" x14ac:dyDescent="0.25">
      <c r="B88" s="2"/>
      <c r="C88" s="2"/>
      <c r="D88" s="2"/>
      <c r="F88" s="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pane xSplit="1" ySplit="4" topLeftCell="B17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5" x14ac:dyDescent="0.25"/>
  <cols>
    <col min="1" max="1" width="39.28515625" bestFit="1" customWidth="1"/>
    <col min="2" max="2" width="14.28515625" bestFit="1" customWidth="1"/>
    <col min="3" max="4" width="15.28515625" bestFit="1" customWidth="1"/>
    <col min="5" max="5" width="14.28515625" bestFit="1" customWidth="1"/>
    <col min="6" max="6" width="15.28515625" bestFit="1" customWidth="1"/>
    <col min="7" max="7" width="16.85546875" bestFit="1" customWidth="1"/>
    <col min="8" max="8" width="17.7109375" customWidth="1"/>
  </cols>
  <sheetData>
    <row r="1" spans="1:8" x14ac:dyDescent="0.25">
      <c r="A1" s="1" t="s">
        <v>0</v>
      </c>
      <c r="B1" s="8"/>
      <c r="C1" s="8"/>
      <c r="D1" s="8"/>
      <c r="E1" s="8"/>
      <c r="F1" s="8"/>
      <c r="G1" s="8"/>
    </row>
    <row r="2" spans="1:8" ht="15.75" x14ac:dyDescent="0.25">
      <c r="A2" s="11" t="s">
        <v>57</v>
      </c>
      <c r="B2" s="8"/>
      <c r="C2" s="8"/>
      <c r="D2" s="8"/>
      <c r="E2" s="8"/>
      <c r="F2" s="8"/>
      <c r="G2" s="8"/>
    </row>
    <row r="3" spans="1:8" ht="15.75" x14ac:dyDescent="0.25">
      <c r="A3" s="11" t="s">
        <v>48</v>
      </c>
      <c r="B3" s="8"/>
      <c r="C3" s="8"/>
      <c r="D3" s="8"/>
      <c r="E3" s="8"/>
      <c r="F3" s="8"/>
      <c r="G3" s="8"/>
    </row>
    <row r="4" spans="1:8" ht="15.75" x14ac:dyDescent="0.25">
      <c r="B4" s="9">
        <v>2012</v>
      </c>
      <c r="C4" s="9">
        <v>2013</v>
      </c>
      <c r="D4" s="9">
        <v>2014</v>
      </c>
      <c r="E4" s="9">
        <v>2016</v>
      </c>
      <c r="F4" s="9">
        <v>2017</v>
      </c>
      <c r="G4" s="9">
        <v>2018</v>
      </c>
      <c r="H4" s="9">
        <v>2019</v>
      </c>
    </row>
    <row r="5" spans="1:8" x14ac:dyDescent="0.25">
      <c r="A5" s="20" t="s">
        <v>58</v>
      </c>
      <c r="B5" s="2">
        <v>45069250</v>
      </c>
      <c r="C5" s="2">
        <v>359781674</v>
      </c>
      <c r="D5" s="2">
        <v>599617852</v>
      </c>
      <c r="E5" s="2">
        <v>1180507348</v>
      </c>
      <c r="F5" s="2">
        <v>992501929</v>
      </c>
      <c r="G5" s="2">
        <v>1035593945</v>
      </c>
      <c r="H5" s="2">
        <v>1091567738</v>
      </c>
    </row>
    <row r="6" spans="1:8" x14ac:dyDescent="0.25">
      <c r="A6" t="s">
        <v>19</v>
      </c>
      <c r="B6" s="2">
        <v>29715066</v>
      </c>
      <c r="C6" s="2">
        <v>247352880</v>
      </c>
      <c r="D6" s="2">
        <v>402722515</v>
      </c>
      <c r="E6" s="2">
        <v>729877700</v>
      </c>
      <c r="F6" s="2">
        <v>613883232</v>
      </c>
      <c r="G6" s="2">
        <v>631428059</v>
      </c>
      <c r="H6" s="2">
        <v>664065863</v>
      </c>
    </row>
    <row r="7" spans="1:8" x14ac:dyDescent="0.25">
      <c r="A7" s="20" t="s">
        <v>20</v>
      </c>
      <c r="B7" s="3">
        <f>B5-B6</f>
        <v>15354184</v>
      </c>
      <c r="C7" s="3">
        <f t="shared" ref="C7:H7" si="0">C5-C6</f>
        <v>112428794</v>
      </c>
      <c r="D7" s="3">
        <f t="shared" si="0"/>
        <v>196895337</v>
      </c>
      <c r="E7" s="3">
        <f t="shared" si="0"/>
        <v>450629648</v>
      </c>
      <c r="F7" s="3">
        <f t="shared" si="0"/>
        <v>378618697</v>
      </c>
      <c r="G7" s="3">
        <f t="shared" si="0"/>
        <v>404165886</v>
      </c>
      <c r="H7" s="3">
        <f t="shared" si="0"/>
        <v>427501875</v>
      </c>
    </row>
    <row r="8" spans="1:8" x14ac:dyDescent="0.25">
      <c r="A8" s="20" t="s">
        <v>59</v>
      </c>
      <c r="B8" s="3">
        <f t="shared" ref="B8:C8" si="1">SUM(B9:B10)</f>
        <v>3510978</v>
      </c>
      <c r="C8" s="3">
        <f t="shared" si="1"/>
        <v>33374788</v>
      </c>
      <c r="D8" s="3">
        <f>SUM(D9:D10)</f>
        <v>26845839</v>
      </c>
      <c r="E8" s="3">
        <f t="shared" ref="E8:H8" si="2">SUM(E9:E10)</f>
        <v>55751902</v>
      </c>
      <c r="F8" s="3">
        <f t="shared" si="2"/>
        <v>52703172</v>
      </c>
      <c r="G8" s="3">
        <f t="shared" si="2"/>
        <v>60425756</v>
      </c>
      <c r="H8" s="3">
        <f t="shared" si="2"/>
        <v>80502196</v>
      </c>
    </row>
    <row r="9" spans="1:8" x14ac:dyDescent="0.25">
      <c r="A9" t="s">
        <v>60</v>
      </c>
      <c r="B9" s="2">
        <v>2920538</v>
      </c>
      <c r="C9" s="2">
        <v>30506512</v>
      </c>
      <c r="D9" s="2">
        <v>23035456</v>
      </c>
      <c r="E9" s="2">
        <v>42832850</v>
      </c>
      <c r="F9" s="2">
        <v>38939999</v>
      </c>
      <c r="G9" s="2">
        <v>45857788</v>
      </c>
      <c r="H9" s="2">
        <v>65849602</v>
      </c>
    </row>
    <row r="10" spans="1:8" x14ac:dyDescent="0.25">
      <c r="A10" s="4" t="s">
        <v>32</v>
      </c>
      <c r="B10" s="2">
        <v>590440</v>
      </c>
      <c r="C10" s="2">
        <v>2868276</v>
      </c>
      <c r="D10" s="2">
        <v>3810383</v>
      </c>
      <c r="E10" s="2">
        <v>12919052</v>
      </c>
      <c r="F10" s="2">
        <v>13763173</v>
      </c>
      <c r="G10" s="2">
        <v>14567968</v>
      </c>
      <c r="H10" s="2">
        <v>14652594</v>
      </c>
    </row>
    <row r="11" spans="1:8" x14ac:dyDescent="0.25">
      <c r="A11" s="20" t="s">
        <v>61</v>
      </c>
      <c r="B11" s="3">
        <f>B7-B8</f>
        <v>11843206</v>
      </c>
      <c r="C11" s="3">
        <f t="shared" ref="C11:H11" si="3">C7-C8</f>
        <v>79054006</v>
      </c>
      <c r="D11" s="3">
        <f t="shared" si="3"/>
        <v>170049498</v>
      </c>
      <c r="E11" s="3">
        <f t="shared" si="3"/>
        <v>394877746</v>
      </c>
      <c r="F11" s="3">
        <f t="shared" si="3"/>
        <v>325915525</v>
      </c>
      <c r="G11" s="3">
        <f t="shared" si="3"/>
        <v>343740130</v>
      </c>
      <c r="H11" s="3">
        <f t="shared" si="3"/>
        <v>346999679</v>
      </c>
    </row>
    <row r="12" spans="1:8" x14ac:dyDescent="0.25">
      <c r="A12" s="21" t="s">
        <v>62</v>
      </c>
      <c r="B12" s="3"/>
      <c r="C12" s="3"/>
      <c r="D12" s="3"/>
      <c r="E12" s="3"/>
      <c r="F12" s="3"/>
      <c r="G12" s="3"/>
    </row>
    <row r="13" spans="1:8" x14ac:dyDescent="0.25">
      <c r="A13" t="s">
        <v>21</v>
      </c>
      <c r="B13" s="2">
        <v>0</v>
      </c>
      <c r="C13" s="2">
        <v>7110712</v>
      </c>
      <c r="D13" s="2">
        <v>14128804</v>
      </c>
      <c r="E13" s="2">
        <v>15717748</v>
      </c>
      <c r="F13" s="2">
        <v>11913461</v>
      </c>
      <c r="G13" s="2">
        <v>11780498</v>
      </c>
      <c r="H13" s="2">
        <v>18865398</v>
      </c>
    </row>
    <row r="14" spans="1:8" x14ac:dyDescent="0.25">
      <c r="A14" t="s">
        <v>22</v>
      </c>
      <c r="B14" s="2">
        <v>561699</v>
      </c>
      <c r="C14" s="2">
        <v>12806962</v>
      </c>
      <c r="D14" s="2">
        <v>103734</v>
      </c>
      <c r="E14" s="2">
        <v>2149143</v>
      </c>
      <c r="F14" s="2">
        <v>3490875</v>
      </c>
      <c r="G14" s="2">
        <v>75919</v>
      </c>
      <c r="H14" s="2">
        <v>29245780</v>
      </c>
    </row>
    <row r="15" spans="1:8" x14ac:dyDescent="0.25">
      <c r="A15" s="20" t="s">
        <v>63</v>
      </c>
      <c r="B15" s="3">
        <f>B11+B14-B13</f>
        <v>12404905</v>
      </c>
      <c r="C15" s="3">
        <f t="shared" ref="C15:G15" si="4">C11+C14-C13</f>
        <v>84750256</v>
      </c>
      <c r="D15" s="3">
        <f t="shared" si="4"/>
        <v>156024428</v>
      </c>
      <c r="E15" s="3">
        <f t="shared" si="4"/>
        <v>381309141</v>
      </c>
      <c r="F15" s="3">
        <f t="shared" si="4"/>
        <v>317492939</v>
      </c>
      <c r="G15" s="3">
        <f t="shared" si="4"/>
        <v>332035551</v>
      </c>
      <c r="H15" s="3">
        <f>H11+H14-H13</f>
        <v>357380061</v>
      </c>
    </row>
    <row r="16" spans="1:8" x14ac:dyDescent="0.25">
      <c r="A16" s="4" t="s">
        <v>33</v>
      </c>
      <c r="B16" s="2">
        <v>590710</v>
      </c>
      <c r="C16" s="2">
        <v>4035726</v>
      </c>
      <c r="D16" s="5">
        <v>7429735</v>
      </c>
      <c r="E16" s="2">
        <v>18157578</v>
      </c>
      <c r="F16" s="2">
        <v>15118711</v>
      </c>
      <c r="G16" s="2">
        <v>15811217</v>
      </c>
      <c r="H16" s="2">
        <v>17018098</v>
      </c>
    </row>
    <row r="17" spans="1:8" x14ac:dyDescent="0.25">
      <c r="A17" s="20" t="s">
        <v>64</v>
      </c>
      <c r="B17" s="3">
        <f>B15-B16</f>
        <v>11814195</v>
      </c>
      <c r="C17" s="3">
        <f t="shared" ref="C17:H17" si="5">C15-C16</f>
        <v>80714530</v>
      </c>
      <c r="D17" s="3">
        <f t="shared" si="5"/>
        <v>148594693</v>
      </c>
      <c r="E17" s="3">
        <f t="shared" si="5"/>
        <v>363151563</v>
      </c>
      <c r="F17" s="3">
        <f t="shared" si="5"/>
        <v>302374228</v>
      </c>
      <c r="G17" s="3">
        <f t="shared" si="5"/>
        <v>316224334</v>
      </c>
      <c r="H17" s="3">
        <f t="shared" si="5"/>
        <v>340361963</v>
      </c>
    </row>
    <row r="18" spans="1:8" x14ac:dyDescent="0.25">
      <c r="A18" s="4" t="s">
        <v>84</v>
      </c>
      <c r="B18" s="2">
        <v>0</v>
      </c>
      <c r="C18" s="2">
        <v>0</v>
      </c>
      <c r="D18" s="2">
        <v>-69065</v>
      </c>
      <c r="E18" s="2"/>
      <c r="F18" s="2">
        <v>0</v>
      </c>
      <c r="G18" s="2"/>
    </row>
    <row r="19" spans="1:8" x14ac:dyDescent="0.25">
      <c r="A19" s="20" t="s">
        <v>65</v>
      </c>
      <c r="B19" s="3">
        <f t="shared" ref="B19:C19" si="6">SUM(B17:B18)</f>
        <v>11814195</v>
      </c>
      <c r="C19" s="3">
        <f t="shared" si="6"/>
        <v>80714530</v>
      </c>
      <c r="D19" s="3">
        <f>SUM(D17:D18)</f>
        <v>148525628</v>
      </c>
      <c r="E19" s="3">
        <f t="shared" ref="E19:H19" si="7">SUM(E17:E18)</f>
        <v>363151563</v>
      </c>
      <c r="F19" s="3">
        <f t="shared" si="7"/>
        <v>302374228</v>
      </c>
      <c r="G19" s="3">
        <f t="shared" si="7"/>
        <v>316224334</v>
      </c>
      <c r="H19" s="3">
        <f t="shared" si="7"/>
        <v>340361963</v>
      </c>
    </row>
    <row r="20" spans="1:8" x14ac:dyDescent="0.25">
      <c r="A20" s="17" t="s">
        <v>66</v>
      </c>
      <c r="B20" s="3"/>
      <c r="C20" s="3"/>
      <c r="D20" s="3"/>
      <c r="E20" s="3"/>
      <c r="F20" s="3"/>
      <c r="G20" s="3"/>
    </row>
    <row r="21" spans="1:8" x14ac:dyDescent="0.25">
      <c r="A21" t="s">
        <v>23</v>
      </c>
      <c r="B21" s="2">
        <v>-210637</v>
      </c>
      <c r="C21" s="2">
        <v>-3521915</v>
      </c>
      <c r="D21" s="2">
        <v>-28527</v>
      </c>
      <c r="E21" s="2">
        <v>-22324644</v>
      </c>
      <c r="F21" s="2">
        <v>-31942009</v>
      </c>
      <c r="G21" s="2">
        <v>34720218</v>
      </c>
      <c r="H21" s="2">
        <v>-2963916</v>
      </c>
    </row>
    <row r="22" spans="1:8" x14ac:dyDescent="0.25">
      <c r="A22" s="4" t="s">
        <v>43</v>
      </c>
      <c r="B22" s="2"/>
      <c r="C22" s="2"/>
      <c r="D22" s="2"/>
      <c r="E22" s="2">
        <v>-16968035</v>
      </c>
      <c r="F22" s="2">
        <v>-5830860</v>
      </c>
      <c r="G22" s="2">
        <v>5830860</v>
      </c>
    </row>
    <row r="23" spans="1:8" x14ac:dyDescent="0.25">
      <c r="A23" s="20" t="s">
        <v>67</v>
      </c>
      <c r="B23" s="3">
        <f>SUM(B19:B21)</f>
        <v>11603558</v>
      </c>
      <c r="C23" s="3">
        <f>SUM(C19:C21)</f>
        <v>77192615</v>
      </c>
      <c r="D23" s="3">
        <f>SUM(D19:D21)</f>
        <v>148497101</v>
      </c>
      <c r="E23" s="3">
        <f>SUM(E19:E22)</f>
        <v>323858884</v>
      </c>
      <c r="F23" s="3">
        <f>SUM(F19:F22)-1</f>
        <v>264601358</v>
      </c>
      <c r="G23" s="3">
        <f>SUM(G19:G22)</f>
        <v>356775412</v>
      </c>
      <c r="H23" s="3">
        <f>SUM(H19:H22)</f>
        <v>337398047</v>
      </c>
    </row>
    <row r="24" spans="1:8" x14ac:dyDescent="0.25">
      <c r="B24" s="10"/>
      <c r="C24" s="10"/>
      <c r="D24" s="10"/>
      <c r="E24" s="10"/>
      <c r="F24" s="10">
        <v>3.32</v>
      </c>
      <c r="G24" s="10">
        <v>3.47</v>
      </c>
    </row>
    <row r="26" spans="1:8" x14ac:dyDescent="0.25">
      <c r="A26" s="20" t="s">
        <v>68</v>
      </c>
      <c r="B26" s="6">
        <f>B23/('1'!B36/10)</f>
        <v>0.30535678947368422</v>
      </c>
      <c r="C26" s="6">
        <f>C23/('1'!C36/10)</f>
        <v>2.0313846052631579</v>
      </c>
      <c r="D26" s="6">
        <f>D23/('1'!D36/10)</f>
        <v>2.6999472909090909</v>
      </c>
      <c r="E26" s="6">
        <f>E23/('1'!E36/10)</f>
        <v>5.1202985612648222</v>
      </c>
      <c r="F26" s="6">
        <f>F23/('1'!F36/10)</f>
        <v>3.4861838998682475</v>
      </c>
      <c r="G26" s="6">
        <f>G23/('1'!G36/10)</f>
        <v>3.9171652613087398</v>
      </c>
      <c r="H26" s="6">
        <f>H23/('1'!H36/10)</f>
        <v>3.2212297550170894</v>
      </c>
    </row>
    <row r="27" spans="1:8" x14ac:dyDescent="0.25">
      <c r="A27" s="21" t="s">
        <v>69</v>
      </c>
      <c r="B27">
        <v>38000000</v>
      </c>
      <c r="C27">
        <v>38000000</v>
      </c>
      <c r="D27">
        <v>55000000</v>
      </c>
      <c r="E27">
        <v>63250000</v>
      </c>
      <c r="F27">
        <v>75900000</v>
      </c>
      <c r="G27">
        <v>91080000</v>
      </c>
      <c r="H27">
        <v>91080000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pane xSplit="1" ySplit="4" topLeftCell="B26" activePane="bottomRight" state="frozen"/>
      <selection pane="topRight" activeCell="B1" sqref="B1"/>
      <selection pane="bottomLeft" activeCell="A4" sqref="A4"/>
      <selection pane="bottomRight" activeCell="C44" sqref="C44"/>
    </sheetView>
  </sheetViews>
  <sheetFormatPr defaultRowHeight="15" x14ac:dyDescent="0.25"/>
  <cols>
    <col min="1" max="1" width="40.28515625" bestFit="1" customWidth="1"/>
    <col min="2" max="2" width="13.42578125" bestFit="1" customWidth="1"/>
    <col min="3" max="3" width="14.28515625" bestFit="1" customWidth="1"/>
    <col min="4" max="4" width="15" bestFit="1" customWidth="1"/>
    <col min="5" max="5" width="16" bestFit="1" customWidth="1"/>
    <col min="6" max="6" width="16.85546875" bestFit="1" customWidth="1"/>
    <col min="7" max="8" width="13.42578125" bestFit="1" customWidth="1"/>
    <col min="9" max="9" width="14.28515625" bestFit="1" customWidth="1"/>
  </cols>
  <sheetData>
    <row r="1" spans="1:9" x14ac:dyDescent="0.25">
      <c r="A1" s="1" t="s">
        <v>0</v>
      </c>
    </row>
    <row r="2" spans="1:9" ht="15.75" x14ac:dyDescent="0.25">
      <c r="A2" s="11" t="s">
        <v>70</v>
      </c>
      <c r="B2" s="2"/>
      <c r="C2" s="2"/>
      <c r="D2" s="2"/>
      <c r="G2" s="2"/>
    </row>
    <row r="3" spans="1:9" ht="15.75" x14ac:dyDescent="0.25">
      <c r="A3" s="11" t="s">
        <v>48</v>
      </c>
      <c r="B3" s="2"/>
      <c r="C3" s="2"/>
      <c r="D3" s="2"/>
      <c r="G3" s="2"/>
    </row>
    <row r="4" spans="1:9" x14ac:dyDescent="0.25">
      <c r="B4" s="1">
        <v>2012</v>
      </c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</row>
    <row r="5" spans="1:9" x14ac:dyDescent="0.25">
      <c r="A5" s="20" t="s">
        <v>71</v>
      </c>
      <c r="B5" s="2"/>
      <c r="C5" s="2"/>
      <c r="D5" s="2"/>
      <c r="G5" s="2"/>
    </row>
    <row r="6" spans="1:9" x14ac:dyDescent="0.25">
      <c r="A6" t="s">
        <v>24</v>
      </c>
      <c r="B6" s="2">
        <v>32857120</v>
      </c>
      <c r="C6" s="2">
        <v>310484283</v>
      </c>
      <c r="D6" s="2">
        <v>607758215</v>
      </c>
      <c r="E6" s="2"/>
      <c r="F6" s="2">
        <v>1118206523</v>
      </c>
      <c r="G6" s="2">
        <v>989625094</v>
      </c>
      <c r="H6" s="2">
        <v>859274745</v>
      </c>
      <c r="I6" s="2">
        <v>1021267927</v>
      </c>
    </row>
    <row r="7" spans="1:9" x14ac:dyDescent="0.25">
      <c r="A7" t="s">
        <v>25</v>
      </c>
      <c r="B7" s="2">
        <v>-24861704</v>
      </c>
      <c r="C7" s="2">
        <v>-301191661</v>
      </c>
      <c r="D7" s="2">
        <v>-315019902</v>
      </c>
      <c r="E7" s="2"/>
      <c r="F7" s="2">
        <v>-681166995</v>
      </c>
      <c r="G7" s="2">
        <v>-506806972</v>
      </c>
      <c r="H7" s="2">
        <v>-497648977</v>
      </c>
      <c r="I7" s="2">
        <v>-426555665</v>
      </c>
    </row>
    <row r="8" spans="1:9" x14ac:dyDescent="0.25">
      <c r="A8" t="s">
        <v>26</v>
      </c>
      <c r="B8" s="2">
        <v>-1142583</v>
      </c>
      <c r="C8" s="2">
        <v>-11641824</v>
      </c>
      <c r="D8" s="2">
        <v>-31042181</v>
      </c>
      <c r="E8" s="2"/>
      <c r="F8" s="2">
        <v>-51721423</v>
      </c>
      <c r="G8" s="2">
        <v>-45527941</v>
      </c>
      <c r="H8" s="2">
        <v>-46856414</v>
      </c>
      <c r="I8" s="2">
        <v>-114931517</v>
      </c>
    </row>
    <row r="9" spans="1:9" x14ac:dyDescent="0.25">
      <c r="A9" t="s">
        <v>27</v>
      </c>
      <c r="B9" s="2"/>
      <c r="C9" s="2">
        <v>12806962</v>
      </c>
      <c r="D9" s="2">
        <v>103734</v>
      </c>
      <c r="E9" s="2"/>
      <c r="F9" s="2">
        <v>2149143</v>
      </c>
      <c r="G9" s="2">
        <v>3417177</v>
      </c>
      <c r="H9" s="2">
        <v>276310</v>
      </c>
      <c r="I9" s="2">
        <v>262252</v>
      </c>
    </row>
    <row r="10" spans="1:9" x14ac:dyDescent="0.25">
      <c r="A10" t="s">
        <v>36</v>
      </c>
      <c r="B10" s="2">
        <v>0</v>
      </c>
      <c r="C10" s="2">
        <v>-3552654</v>
      </c>
      <c r="D10" s="2">
        <v>-10094179</v>
      </c>
      <c r="E10" s="2"/>
      <c r="F10" s="2">
        <v>-8205000</v>
      </c>
      <c r="G10" s="2">
        <v>-1405000</v>
      </c>
      <c r="H10" s="2">
        <v>-8758000</v>
      </c>
      <c r="I10" s="2">
        <v>-4450000</v>
      </c>
    </row>
    <row r="11" spans="1:9" x14ac:dyDescent="0.25">
      <c r="A11" t="s">
        <v>28</v>
      </c>
      <c r="B11" s="2">
        <v>-609302</v>
      </c>
      <c r="C11" s="2"/>
      <c r="D11" s="2">
        <v>-271996</v>
      </c>
      <c r="E11" s="2"/>
      <c r="F11" s="2">
        <v>-24904165</v>
      </c>
      <c r="G11" s="2">
        <v>-9677772</v>
      </c>
      <c r="H11" s="2">
        <v>-1412389</v>
      </c>
      <c r="I11" s="2">
        <v>-45731608</v>
      </c>
    </row>
    <row r="12" spans="1:9" x14ac:dyDescent="0.25">
      <c r="A12" s="1"/>
      <c r="B12" s="3">
        <f>SUM(B6:B11)</f>
        <v>6243531</v>
      </c>
      <c r="C12" s="3">
        <f>SUM(C6:C11)</f>
        <v>6905106</v>
      </c>
      <c r="D12" s="3">
        <f>SUM(D6:D11)</f>
        <v>251433691</v>
      </c>
      <c r="E12" s="3"/>
      <c r="F12" s="3">
        <f>SUM(F6:F11)</f>
        <v>354358083</v>
      </c>
      <c r="G12" s="3">
        <f>SUM(G6:G11)</f>
        <v>429624586</v>
      </c>
      <c r="H12" s="3">
        <f>SUM(H6:H11)</f>
        <v>304875275</v>
      </c>
      <c r="I12" s="3">
        <f>SUM(I6:I11)</f>
        <v>429861389</v>
      </c>
    </row>
    <row r="13" spans="1:9" x14ac:dyDescent="0.25">
      <c r="A13" s="1"/>
      <c r="B13" s="2"/>
      <c r="C13" s="2"/>
      <c r="D13" s="2"/>
      <c r="G13" s="2"/>
    </row>
    <row r="14" spans="1:9" x14ac:dyDescent="0.25">
      <c r="A14" s="20" t="s">
        <v>72</v>
      </c>
      <c r="C14" s="2"/>
      <c r="D14" s="2"/>
      <c r="G14" s="2"/>
    </row>
    <row r="15" spans="1:9" x14ac:dyDescent="0.25">
      <c r="A15" t="s">
        <v>85</v>
      </c>
      <c r="B15" s="2">
        <v>-151318996</v>
      </c>
      <c r="C15" s="2">
        <v>-104143031</v>
      </c>
      <c r="D15" s="2">
        <v>-250778947</v>
      </c>
      <c r="E15" s="2"/>
      <c r="F15" s="2">
        <v>-340104265</v>
      </c>
      <c r="G15" s="2">
        <v>-379632334</v>
      </c>
      <c r="H15" s="2">
        <v>-393859919</v>
      </c>
      <c r="I15" s="2">
        <v>-513245926</v>
      </c>
    </row>
    <row r="16" spans="1:9" x14ac:dyDescent="0.25">
      <c r="A16" s="4" t="s">
        <v>37</v>
      </c>
      <c r="B16" s="2">
        <v>0</v>
      </c>
      <c r="C16" s="2">
        <v>-499680</v>
      </c>
      <c r="D16" s="2">
        <v>-22493685</v>
      </c>
      <c r="F16">
        <v>-8437711</v>
      </c>
      <c r="G16" s="2">
        <v>-12364647</v>
      </c>
      <c r="H16" s="2">
        <v>-28780000</v>
      </c>
      <c r="I16" s="2"/>
    </row>
    <row r="17" spans="1:9" x14ac:dyDescent="0.25">
      <c r="A17" s="22" t="s">
        <v>88</v>
      </c>
      <c r="B17" s="2"/>
      <c r="C17" s="2"/>
      <c r="D17" s="2"/>
      <c r="G17" s="2"/>
      <c r="H17" s="2"/>
      <c r="I17" s="2">
        <v>28983528</v>
      </c>
    </row>
    <row r="18" spans="1:9" x14ac:dyDescent="0.25">
      <c r="A18" s="22" t="s">
        <v>89</v>
      </c>
      <c r="B18" s="2"/>
      <c r="C18" s="2"/>
      <c r="D18" s="2"/>
      <c r="G18" s="2"/>
      <c r="H18" s="2"/>
      <c r="I18" s="2">
        <v>11600000</v>
      </c>
    </row>
    <row r="19" spans="1:9" x14ac:dyDescent="0.25">
      <c r="A19" s="4" t="s">
        <v>38</v>
      </c>
      <c r="B19" s="2">
        <v>-10291720</v>
      </c>
      <c r="C19" s="2"/>
      <c r="D19" s="2"/>
      <c r="G19" s="2">
        <v>0</v>
      </c>
      <c r="H19" s="2">
        <v>0</v>
      </c>
      <c r="I19" s="2"/>
    </row>
    <row r="20" spans="1:9" x14ac:dyDescent="0.25">
      <c r="A20" s="4" t="s">
        <v>39</v>
      </c>
      <c r="B20" s="2">
        <v>-3655657</v>
      </c>
      <c r="C20" s="2"/>
      <c r="D20" s="2"/>
      <c r="G20" s="2">
        <v>0</v>
      </c>
      <c r="H20" s="2">
        <v>0</v>
      </c>
      <c r="I20" s="2"/>
    </row>
    <row r="21" spans="1:9" x14ac:dyDescent="0.25">
      <c r="A21" s="4" t="s">
        <v>40</v>
      </c>
      <c r="B21" s="2">
        <v>-2957300</v>
      </c>
      <c r="C21" s="2"/>
      <c r="D21" s="2"/>
      <c r="G21" s="2">
        <v>0</v>
      </c>
      <c r="H21" s="2">
        <v>0</v>
      </c>
      <c r="I21" s="2"/>
    </row>
    <row r="22" spans="1:9" x14ac:dyDescent="0.25">
      <c r="A22" t="s">
        <v>87</v>
      </c>
      <c r="B22" s="2">
        <v>0</v>
      </c>
      <c r="C22" s="2"/>
      <c r="D22" s="2"/>
      <c r="E22" s="2"/>
      <c r="G22" s="2">
        <v>0</v>
      </c>
      <c r="H22" s="2">
        <v>0</v>
      </c>
      <c r="I22" s="2">
        <v>-12767068</v>
      </c>
    </row>
    <row r="23" spans="1:9" x14ac:dyDescent="0.25">
      <c r="A23" s="1"/>
      <c r="B23" s="3">
        <f t="shared" ref="B23:C23" si="0">SUM(B15:B22)</f>
        <v>-168223673</v>
      </c>
      <c r="C23" s="3">
        <f t="shared" si="0"/>
        <v>-104642711</v>
      </c>
      <c r="D23" s="3">
        <f>SUM(D15:D22)</f>
        <v>-273272632</v>
      </c>
      <c r="E23" s="3"/>
      <c r="F23" s="3">
        <f t="shared" ref="F23:G23" si="1">SUM(F15:F22)</f>
        <v>-348541976</v>
      </c>
      <c r="G23" s="3">
        <f t="shared" si="1"/>
        <v>-391996981</v>
      </c>
      <c r="H23" s="3">
        <f>SUM(H15:H22)</f>
        <v>-422639919</v>
      </c>
      <c r="I23" s="3">
        <f>SUM(I15:I22)</f>
        <v>-485429466</v>
      </c>
    </row>
    <row r="24" spans="1:9" x14ac:dyDescent="0.25">
      <c r="B24" s="2"/>
      <c r="C24" s="2"/>
      <c r="D24" s="2"/>
      <c r="G24" s="2"/>
    </row>
    <row r="25" spans="1:9" x14ac:dyDescent="0.25">
      <c r="A25" s="20" t="s">
        <v>73</v>
      </c>
      <c r="B25" s="2"/>
      <c r="C25" s="2"/>
      <c r="D25" s="2"/>
      <c r="G25" s="2"/>
    </row>
    <row r="26" spans="1:9" x14ac:dyDescent="0.25">
      <c r="A26" t="s">
        <v>29</v>
      </c>
      <c r="B26" s="2">
        <v>0</v>
      </c>
      <c r="C26" s="2">
        <v>85803817</v>
      </c>
      <c r="D26" s="2">
        <v>-64361136</v>
      </c>
      <c r="E26" s="2"/>
      <c r="F26" s="2">
        <v>63713642</v>
      </c>
      <c r="G26" s="2">
        <v>628641</v>
      </c>
      <c r="H26" s="2">
        <v>49795618</v>
      </c>
      <c r="I26" s="2">
        <v>44275649</v>
      </c>
    </row>
    <row r="27" spans="1:9" x14ac:dyDescent="0.25">
      <c r="A27" t="s">
        <v>30</v>
      </c>
      <c r="B27" s="2">
        <v>0</v>
      </c>
      <c r="C27" s="2">
        <v>6583493258</v>
      </c>
      <c r="D27" s="2">
        <v>-6575744013</v>
      </c>
      <c r="E27" s="2"/>
      <c r="F27" s="2">
        <v>-169171</v>
      </c>
      <c r="G27" s="2">
        <v>-205063</v>
      </c>
      <c r="H27" s="2">
        <v>-10000</v>
      </c>
    </row>
    <row r="28" spans="1:9" x14ac:dyDescent="0.25">
      <c r="A28" t="s">
        <v>31</v>
      </c>
      <c r="B28" s="2">
        <v>121350000</v>
      </c>
      <c r="C28" s="2">
        <v>0</v>
      </c>
      <c r="D28" s="2">
        <v>120000000</v>
      </c>
      <c r="G28" s="2">
        <v>0</v>
      </c>
      <c r="H28" s="2">
        <v>0</v>
      </c>
    </row>
    <row r="29" spans="1:9" x14ac:dyDescent="0.25">
      <c r="A29" s="1"/>
      <c r="B29" s="3">
        <f t="shared" ref="B29:C29" si="2">SUM(B26:B28)</f>
        <v>121350000</v>
      </c>
      <c r="C29" s="3">
        <f t="shared" si="2"/>
        <v>6669297075</v>
      </c>
      <c r="D29" s="3">
        <f>SUM(D26:D28)</f>
        <v>-6520105149</v>
      </c>
      <c r="E29" s="3"/>
      <c r="F29" s="3">
        <f t="shared" ref="F29:I29" si="3">SUM(F26:F28)</f>
        <v>63544471</v>
      </c>
      <c r="G29" s="3">
        <f t="shared" si="3"/>
        <v>423578</v>
      </c>
      <c r="H29" s="3">
        <f t="shared" si="3"/>
        <v>49785618</v>
      </c>
      <c r="I29" s="3">
        <f t="shared" si="3"/>
        <v>44275649</v>
      </c>
    </row>
    <row r="30" spans="1:9" x14ac:dyDescent="0.25">
      <c r="A30" s="1"/>
      <c r="B30" s="3"/>
      <c r="C30" s="3"/>
      <c r="D30" s="3"/>
      <c r="E30" s="3"/>
      <c r="F30" s="3"/>
      <c r="G30" s="3"/>
      <c r="H30" s="3"/>
    </row>
    <row r="31" spans="1:9" x14ac:dyDescent="0.25">
      <c r="A31" s="1" t="s">
        <v>74</v>
      </c>
      <c r="B31" s="3">
        <f>B12+B23+B29</f>
        <v>-40630142</v>
      </c>
      <c r="C31" s="3">
        <f>C12+C23+C29</f>
        <v>6571559470</v>
      </c>
      <c r="D31" s="3">
        <f>D12+D23+D29</f>
        <v>-6541944090</v>
      </c>
      <c r="E31" s="3"/>
      <c r="F31" s="3">
        <f t="shared" ref="F31:I31" si="4">F12+F23+F29</f>
        <v>69360578</v>
      </c>
      <c r="G31" s="3">
        <f t="shared" si="4"/>
        <v>38051183</v>
      </c>
      <c r="H31" s="3">
        <f t="shared" si="4"/>
        <v>-67979026</v>
      </c>
      <c r="I31" s="3">
        <f t="shared" si="4"/>
        <v>-11292428</v>
      </c>
    </row>
    <row r="32" spans="1:9" x14ac:dyDescent="0.25">
      <c r="A32" s="21" t="s">
        <v>75</v>
      </c>
      <c r="B32" s="2">
        <v>55751956</v>
      </c>
      <c r="C32" s="2">
        <v>15683513</v>
      </c>
      <c r="D32" s="5">
        <v>6587242983</v>
      </c>
      <c r="E32" s="5"/>
      <c r="F32" s="5">
        <v>45298893</v>
      </c>
      <c r="G32" s="2">
        <v>114659471</v>
      </c>
      <c r="H32" s="2">
        <v>152710654</v>
      </c>
      <c r="I32" s="2">
        <v>84731627</v>
      </c>
    </row>
    <row r="33" spans="1:9" x14ac:dyDescent="0.25">
      <c r="A33" s="20" t="s">
        <v>76</v>
      </c>
      <c r="B33" s="3">
        <f t="shared" ref="B33:C33" si="5">SUM(B31:B32)</f>
        <v>15121814</v>
      </c>
      <c r="C33" s="3">
        <f t="shared" si="5"/>
        <v>6587242983</v>
      </c>
      <c r="D33" s="3">
        <f>SUM(D31:D32)</f>
        <v>45298893</v>
      </c>
      <c r="E33" s="3"/>
      <c r="F33" s="3">
        <f t="shared" ref="F33:G33" si="6">SUM(F31:F32)</f>
        <v>114659471</v>
      </c>
      <c r="G33" s="3">
        <f t="shared" si="6"/>
        <v>152710654</v>
      </c>
      <c r="H33" s="3">
        <f>SUM(H31:H32)-1</f>
        <v>84731627</v>
      </c>
      <c r="I33" s="3">
        <f>SUM(I31:I32)-1</f>
        <v>73439198</v>
      </c>
    </row>
    <row r="34" spans="1:9" x14ac:dyDescent="0.25">
      <c r="B34" s="2"/>
      <c r="C34" s="2"/>
      <c r="D34" s="2"/>
      <c r="G34" s="2"/>
    </row>
    <row r="35" spans="1:9" x14ac:dyDescent="0.25">
      <c r="B35" s="2">
        <v>6145226</v>
      </c>
      <c r="C35" s="2">
        <v>28938714</v>
      </c>
      <c r="D35" s="2">
        <v>40996019</v>
      </c>
      <c r="G35" s="2"/>
    </row>
    <row r="37" spans="1:9" x14ac:dyDescent="0.25">
      <c r="A37" s="20" t="s">
        <v>77</v>
      </c>
      <c r="B37" s="6">
        <f>B12/('1'!B36/10)</f>
        <v>0.16430344736842106</v>
      </c>
      <c r="C37" s="6">
        <f>C12/('1'!C36/10)</f>
        <v>0.1817133157894737</v>
      </c>
      <c r="D37" s="6">
        <f>D12/('1'!D36/10)</f>
        <v>4.5715216545454549</v>
      </c>
      <c r="E37" s="6" t="e">
        <f>E12/('1'!#REF!/10)</f>
        <v>#REF!</v>
      </c>
      <c r="F37" s="6">
        <f>F12/('1'!E36/10)</f>
        <v>5.6024993359683792</v>
      </c>
      <c r="G37" s="6">
        <f>G12/('1'!F36/10)</f>
        <v>5.6604029776021081</v>
      </c>
      <c r="H37" s="6">
        <f>H12/('1'!G36/10)</f>
        <v>3.3473350351339484</v>
      </c>
      <c r="I37" s="6">
        <f>I12/('1'!H36/10)</f>
        <v>4.104002109946344</v>
      </c>
    </row>
    <row r="38" spans="1:9" x14ac:dyDescent="0.25">
      <c r="A38" s="20" t="s">
        <v>78</v>
      </c>
      <c r="B38">
        <v>38000000</v>
      </c>
      <c r="C38">
        <v>38000000</v>
      </c>
      <c r="D38">
        <v>55000000</v>
      </c>
      <c r="E38">
        <v>63250000</v>
      </c>
      <c r="F38">
        <v>75900000</v>
      </c>
      <c r="G38">
        <v>91080000</v>
      </c>
      <c r="H38">
        <v>91080000</v>
      </c>
      <c r="I38">
        <v>91080000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sqref="A1:A3"/>
    </sheetView>
  </sheetViews>
  <sheetFormatPr defaultRowHeight="15" x14ac:dyDescent="0.25"/>
  <cols>
    <col min="1" max="1" width="16.5703125" bestFit="1" customWidth="1"/>
    <col min="2" max="2" width="16.5703125" customWidth="1"/>
    <col min="3" max="4" width="10.5703125" bestFit="1" customWidth="1"/>
    <col min="5" max="5" width="9.28515625" bestFit="1" customWidth="1"/>
    <col min="6" max="6" width="10.5703125" bestFit="1" customWidth="1"/>
  </cols>
  <sheetData>
    <row r="1" spans="1:6" x14ac:dyDescent="0.25">
      <c r="A1" s="1" t="s">
        <v>0</v>
      </c>
    </row>
    <row r="2" spans="1:6" x14ac:dyDescent="0.25">
      <c r="A2" s="1" t="s">
        <v>83</v>
      </c>
    </row>
    <row r="3" spans="1:6" ht="15.75" x14ac:dyDescent="0.25">
      <c r="A3" s="11" t="s">
        <v>48</v>
      </c>
    </row>
    <row r="5" spans="1:6" x14ac:dyDescent="0.25">
      <c r="A5" s="1"/>
      <c r="B5" s="1">
        <v>2012</v>
      </c>
      <c r="C5" s="1">
        <v>2013</v>
      </c>
      <c r="D5" s="1">
        <v>2014</v>
      </c>
      <c r="E5" s="1">
        <v>2016</v>
      </c>
      <c r="F5" s="1">
        <v>2017</v>
      </c>
    </row>
    <row r="6" spans="1:6" x14ac:dyDescent="0.25">
      <c r="A6" s="4" t="s">
        <v>79</v>
      </c>
      <c r="B6" s="13">
        <f>'2'!B23/'1'!B20</f>
        <v>2.8849683908272243E-2</v>
      </c>
      <c r="C6" s="13">
        <f>'2'!C23/'1'!C20</f>
        <v>1.0785178013015945E-2</v>
      </c>
      <c r="D6" s="13">
        <f>'2'!D23/'1'!D20</f>
        <v>0.18336074998435908</v>
      </c>
      <c r="E6" s="13">
        <f>'2'!E23/'1'!E20</f>
        <v>0.2629471635675783</v>
      </c>
      <c r="F6" s="13">
        <f>'2'!F23/'1'!F20</f>
        <v>0.17039482359307642</v>
      </c>
    </row>
    <row r="7" spans="1:6" x14ac:dyDescent="0.25">
      <c r="A7" s="4" t="s">
        <v>80</v>
      </c>
      <c r="B7" s="13">
        <f>'2'!B23/'1'!B35</f>
        <v>2.9630879911463931E-2</v>
      </c>
      <c r="C7" s="13">
        <f>'2'!C23/'1'!C35</f>
        <v>0.16466135877636237</v>
      </c>
      <c r="D7" s="13">
        <f>'2'!D23/'1'!D35</f>
        <v>0.20140845717058792</v>
      </c>
      <c r="E7" s="13">
        <f>'2'!E23/'1'!E35</f>
        <v>0.30515446487738873</v>
      </c>
      <c r="F7" s="13">
        <f>'2'!F23/'1'!F35</f>
        <v>0.19959307585905889</v>
      </c>
    </row>
    <row r="8" spans="1:6" x14ac:dyDescent="0.25">
      <c r="A8" s="4" t="s">
        <v>44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5">
      <c r="A9" s="4" t="s">
        <v>45</v>
      </c>
      <c r="B9" s="14">
        <f>'1'!B14/'1'!B27</f>
        <v>3.8062995507595838</v>
      </c>
      <c r="C9" s="14">
        <f>'1'!C14/'1'!C27</f>
        <v>1.0072577917573877</v>
      </c>
      <c r="D9" s="14">
        <f>'1'!D14/'1'!D27</f>
        <v>2.3008775647600301</v>
      </c>
      <c r="E9" s="14">
        <f>'1'!E14/'1'!E27</f>
        <v>2.3754732447121802</v>
      </c>
      <c r="F9" s="14">
        <f>'1'!F14/'1'!F27</f>
        <v>2.051437709351045</v>
      </c>
    </row>
    <row r="10" spans="1:6" x14ac:dyDescent="0.25">
      <c r="A10" s="4" t="s">
        <v>81</v>
      </c>
      <c r="B10" s="12">
        <f>'2'!B19/'2'!B5</f>
        <v>0.26213427114939786</v>
      </c>
      <c r="C10" s="12">
        <f>'2'!C19/'2'!C5</f>
        <v>0.22434308313324486</v>
      </c>
      <c r="D10" s="12">
        <f>'2'!D19/'2'!D5</f>
        <v>0.24770047706985215</v>
      </c>
      <c r="E10" s="12">
        <f>'2'!E19/'2'!E5</f>
        <v>0.30762329740280447</v>
      </c>
      <c r="F10" s="12">
        <f>'2'!F19/'2'!F5</f>
        <v>0.30465857966105775</v>
      </c>
    </row>
    <row r="11" spans="1:6" x14ac:dyDescent="0.25">
      <c r="A11" t="s">
        <v>46</v>
      </c>
      <c r="B11" s="13">
        <f>'2'!B11/'2'!B5</f>
        <v>0.26277796945811166</v>
      </c>
      <c r="C11" s="13">
        <f>'2'!C11/'2'!C5</f>
        <v>0.21972771742676364</v>
      </c>
      <c r="D11" s="13">
        <f>'2'!D11/'2'!D5</f>
        <v>0.28359645636434455</v>
      </c>
      <c r="E11" s="13">
        <f>'2'!E11/'2'!E5</f>
        <v>0.33449833808234797</v>
      </c>
      <c r="F11" s="13">
        <f>'2'!F11/'2'!F5</f>
        <v>0.32837772449306746</v>
      </c>
    </row>
    <row r="12" spans="1:6" x14ac:dyDescent="0.25">
      <c r="A12" s="4" t="s">
        <v>82</v>
      </c>
      <c r="B12" s="13">
        <f>'2'!B23/'1'!B35</f>
        <v>2.9630879911463931E-2</v>
      </c>
      <c r="C12" s="13">
        <f>'2'!C23/'1'!C35</f>
        <v>0.16466135877636237</v>
      </c>
      <c r="D12" s="13">
        <f>'2'!D23/'1'!D35</f>
        <v>0.20140845717058792</v>
      </c>
      <c r="E12" s="13">
        <f>'2'!E23/'1'!E35</f>
        <v>0.30515446487738873</v>
      </c>
      <c r="F12" s="13">
        <f>'2'!F23/'1'!F35</f>
        <v>0.19959307585905889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2018-04-11T04:20:51Z</dcterms:created>
  <dcterms:modified xsi:type="dcterms:W3CDTF">2020-04-12T10:44:49Z</dcterms:modified>
</cp:coreProperties>
</file>