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755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G20" i="2"/>
  <c r="H20" i="2"/>
  <c r="I20" i="2"/>
  <c r="B20" i="2"/>
  <c r="C13" i="2"/>
  <c r="D13" i="2"/>
  <c r="E13" i="2"/>
  <c r="F13" i="2"/>
  <c r="G13" i="2"/>
  <c r="H13" i="2"/>
  <c r="I13" i="2"/>
  <c r="B13" i="2"/>
  <c r="I32" i="2"/>
  <c r="I27" i="2"/>
  <c r="I7" i="2"/>
  <c r="I50" i="1"/>
  <c r="I49" i="1"/>
  <c r="I47" i="1"/>
  <c r="I42" i="1"/>
  <c r="I44" i="1" s="1"/>
  <c r="I36" i="1"/>
  <c r="I35" i="1"/>
  <c r="H29" i="1"/>
  <c r="I29" i="1"/>
  <c r="I13" i="1"/>
  <c r="I6" i="1"/>
  <c r="I15" i="2" l="1"/>
  <c r="I22" i="2" s="1"/>
  <c r="I29" i="2" s="1"/>
  <c r="I31" i="2" s="1"/>
  <c r="I21" i="1"/>
  <c r="H50" i="1"/>
  <c r="H11" i="3"/>
  <c r="C38" i="3" l="1"/>
  <c r="D38" i="3"/>
  <c r="E38" i="3"/>
  <c r="F38" i="3"/>
  <c r="G38" i="3"/>
  <c r="H38" i="3"/>
  <c r="B38" i="3"/>
  <c r="C32" i="2"/>
  <c r="D32" i="2"/>
  <c r="E32" i="2"/>
  <c r="F32" i="2"/>
  <c r="G32" i="2"/>
  <c r="H32" i="2"/>
  <c r="B32" i="2"/>
  <c r="C50" i="1"/>
  <c r="D50" i="1"/>
  <c r="E50" i="1"/>
  <c r="F50" i="1"/>
  <c r="G50" i="1"/>
  <c r="B50" i="1"/>
  <c r="H27" i="3" l="1"/>
  <c r="H33" i="3"/>
  <c r="H20" i="3"/>
  <c r="I11" i="3"/>
  <c r="H9" i="3"/>
  <c r="H37" i="3" s="1"/>
  <c r="G27" i="2"/>
  <c r="H27" i="2"/>
  <c r="H7" i="2"/>
  <c r="H35" i="1"/>
  <c r="H42" i="1"/>
  <c r="H13" i="1"/>
  <c r="H6" i="1"/>
  <c r="F6" i="1"/>
  <c r="G6" i="1"/>
  <c r="F13" i="1"/>
  <c r="G13" i="1"/>
  <c r="H8" i="4" l="1"/>
  <c r="H15" i="2"/>
  <c r="H36" i="1"/>
  <c r="H44" i="1"/>
  <c r="H49" i="1" s="1"/>
  <c r="H7" i="4"/>
  <c r="H21" i="1"/>
  <c r="H29" i="3"/>
  <c r="H35" i="3" s="1"/>
  <c r="D35" i="1"/>
  <c r="D29" i="1"/>
  <c r="D42" i="1"/>
  <c r="D13" i="1"/>
  <c r="D6" i="1"/>
  <c r="C33" i="3"/>
  <c r="D33" i="3"/>
  <c r="E33" i="3"/>
  <c r="F33" i="3"/>
  <c r="G33" i="3"/>
  <c r="B33" i="3"/>
  <c r="C27" i="3"/>
  <c r="D27" i="3"/>
  <c r="E27" i="3"/>
  <c r="F27" i="3"/>
  <c r="G27" i="3"/>
  <c r="B27" i="3"/>
  <c r="C20" i="3"/>
  <c r="D20" i="3"/>
  <c r="E20" i="3"/>
  <c r="F20" i="3"/>
  <c r="G20" i="3"/>
  <c r="B20" i="3"/>
  <c r="C9" i="3"/>
  <c r="C11" i="3" s="1"/>
  <c r="C37" i="3" s="1"/>
  <c r="D9" i="3"/>
  <c r="D11" i="3" s="1"/>
  <c r="E9" i="3"/>
  <c r="E11" i="3" s="1"/>
  <c r="F9" i="3"/>
  <c r="F11" i="3" s="1"/>
  <c r="G9" i="3"/>
  <c r="G11" i="3" s="1"/>
  <c r="B9" i="3"/>
  <c r="B11" i="3" s="1"/>
  <c r="C27" i="2"/>
  <c r="D27" i="2"/>
  <c r="E27" i="2"/>
  <c r="F27" i="2"/>
  <c r="B27" i="2"/>
  <c r="C7" i="2"/>
  <c r="D7" i="2"/>
  <c r="E7" i="2"/>
  <c r="F7" i="2"/>
  <c r="G7" i="2"/>
  <c r="B7" i="2"/>
  <c r="C35" i="1"/>
  <c r="E35" i="1"/>
  <c r="F35" i="1"/>
  <c r="F8" i="4" s="1"/>
  <c r="G35" i="1"/>
  <c r="G8" i="4" s="1"/>
  <c r="B35" i="1"/>
  <c r="C29" i="1"/>
  <c r="E29" i="1"/>
  <c r="F29" i="1"/>
  <c r="G29" i="1"/>
  <c r="B29" i="1"/>
  <c r="C42" i="1"/>
  <c r="E42" i="1"/>
  <c r="F42" i="1"/>
  <c r="G42" i="1"/>
  <c r="B42" i="1"/>
  <c r="F21" i="1"/>
  <c r="B13" i="1"/>
  <c r="C13" i="1"/>
  <c r="E13" i="1"/>
  <c r="B6" i="1"/>
  <c r="C6" i="1"/>
  <c r="E6" i="1"/>
  <c r="G21" i="1"/>
  <c r="B8" i="4" l="1"/>
  <c r="B15" i="2"/>
  <c r="B10" i="4" s="1"/>
  <c r="D21" i="1"/>
  <c r="C8" i="4"/>
  <c r="B36" i="1"/>
  <c r="C36" i="1"/>
  <c r="H47" i="1"/>
  <c r="H22" i="2"/>
  <c r="H29" i="2" s="1"/>
  <c r="H10" i="4"/>
  <c r="B22" i="2"/>
  <c r="B29" i="2" s="1"/>
  <c r="B6" i="4" s="1"/>
  <c r="C44" i="1"/>
  <c r="C49" i="1" s="1"/>
  <c r="C7" i="4"/>
  <c r="G44" i="1"/>
  <c r="G49" i="1" s="1"/>
  <c r="G7" i="4"/>
  <c r="D8" i="4"/>
  <c r="C21" i="1"/>
  <c r="F44" i="1"/>
  <c r="F49" i="1" s="1"/>
  <c r="F7" i="4"/>
  <c r="G36" i="1"/>
  <c r="D44" i="1"/>
  <c r="D49" i="1" s="1"/>
  <c r="D7" i="4"/>
  <c r="E21" i="1"/>
  <c r="E8" i="4"/>
  <c r="E44" i="1"/>
  <c r="E49" i="1" s="1"/>
  <c r="E7" i="4"/>
  <c r="F36" i="1"/>
  <c r="B44" i="1"/>
  <c r="B49" i="1" s="1"/>
  <c r="B7" i="4"/>
  <c r="B21" i="1"/>
  <c r="D36" i="1"/>
  <c r="E36" i="1"/>
  <c r="E37" i="3"/>
  <c r="E29" i="3"/>
  <c r="E35" i="3" s="1"/>
  <c r="B37" i="3"/>
  <c r="B29" i="3"/>
  <c r="B35" i="3" s="1"/>
  <c r="D37" i="3"/>
  <c r="D29" i="3"/>
  <c r="D35" i="3" s="1"/>
  <c r="F37" i="3"/>
  <c r="F29" i="3"/>
  <c r="F35" i="3" s="1"/>
  <c r="G37" i="3"/>
  <c r="G29" i="3"/>
  <c r="G35" i="3" s="1"/>
  <c r="C29" i="3"/>
  <c r="C35" i="3" s="1"/>
  <c r="G15" i="2"/>
  <c r="G10" i="4" s="1"/>
  <c r="F15" i="2"/>
  <c r="E15" i="2"/>
  <c r="D15" i="2"/>
  <c r="C15" i="2"/>
  <c r="B47" i="1" l="1"/>
  <c r="B11" i="4"/>
  <c r="B5" i="4"/>
  <c r="C47" i="1"/>
  <c r="F47" i="1"/>
  <c r="G47" i="1"/>
  <c r="E47" i="1"/>
  <c r="E22" i="2"/>
  <c r="E29" i="2" s="1"/>
  <c r="E5" i="4" s="1"/>
  <c r="E10" i="4"/>
  <c r="F22" i="2"/>
  <c r="F29" i="2" s="1"/>
  <c r="F10" i="4"/>
  <c r="C22" i="2"/>
  <c r="C29" i="2" s="1"/>
  <c r="C10" i="4"/>
  <c r="B31" i="2"/>
  <c r="B9" i="4"/>
  <c r="D22" i="2"/>
  <c r="D29" i="2" s="1"/>
  <c r="D10" i="4"/>
  <c r="H9" i="4"/>
  <c r="H6" i="4"/>
  <c r="H11" i="4"/>
  <c r="H31" i="2"/>
  <c r="H5" i="4"/>
  <c r="D47" i="1"/>
  <c r="G22" i="2"/>
  <c r="G29" i="2" s="1"/>
  <c r="D31" i="2" l="1"/>
  <c r="D9" i="4"/>
  <c r="D6" i="4"/>
  <c r="D11" i="4"/>
  <c r="D5" i="4"/>
  <c r="C31" i="2"/>
  <c r="C9" i="4"/>
  <c r="C11" i="4"/>
  <c r="C6" i="4"/>
  <c r="C5" i="4"/>
  <c r="G31" i="2"/>
  <c r="G9" i="4"/>
  <c r="G6" i="4"/>
  <c r="G5" i="4"/>
  <c r="G11" i="4"/>
  <c r="F31" i="2"/>
  <c r="F9" i="4"/>
  <c r="F5" i="4"/>
  <c r="F11" i="4"/>
  <c r="F6" i="4"/>
  <c r="E31" i="2"/>
  <c r="E9" i="4"/>
  <c r="E6" i="4"/>
  <c r="E11" i="4"/>
</calcChain>
</file>

<file path=xl/sharedStrings.xml><?xml version="1.0" encoding="utf-8"?>
<sst xmlns="http://schemas.openxmlformats.org/spreadsheetml/2006/main" count="95" uniqueCount="89">
  <si>
    <t>ASSETS</t>
  </si>
  <si>
    <t>NON CURRENT ASSETS</t>
  </si>
  <si>
    <t xml:space="preserve">Property,Plant  and  Equipment </t>
  </si>
  <si>
    <t xml:space="preserve">Capital Work-in-Progress </t>
  </si>
  <si>
    <t>CURRENT ASSETS</t>
  </si>
  <si>
    <t xml:space="preserve">Advances, Deposits and Prepayments </t>
  </si>
  <si>
    <t>Cash and Cash Equivalents</t>
  </si>
  <si>
    <t>Share Capital</t>
  </si>
  <si>
    <t>Share Premium</t>
  </si>
  <si>
    <t>Retained Earnings</t>
  </si>
  <si>
    <t>Deferred Tax Liability</t>
  </si>
  <si>
    <t>Gross Profit</t>
  </si>
  <si>
    <t>Selling and Distribution Expenses</t>
  </si>
  <si>
    <t>Operating Profit</t>
  </si>
  <si>
    <t>Non-Operating Income</t>
  </si>
  <si>
    <t>Current</t>
  </si>
  <si>
    <t>Deferred</t>
  </si>
  <si>
    <t xml:space="preserve">Acquisition of Property,plant and equipment </t>
  </si>
  <si>
    <t>Capital work-in-progress</t>
  </si>
  <si>
    <t>Income tax paid</t>
  </si>
  <si>
    <t xml:space="preserve">Cash Dividend Paid </t>
  </si>
  <si>
    <t xml:space="preserve"> Investment in Associate</t>
  </si>
  <si>
    <t>Receivables -Non-Current Maturity</t>
  </si>
  <si>
    <t>Receivables -Current Maturity</t>
  </si>
  <si>
    <t>Stock and stores</t>
  </si>
  <si>
    <t>Current account with Navana Group Companies</t>
  </si>
  <si>
    <t>Reserves</t>
  </si>
  <si>
    <t>Loan and deferred liabilities (unsecured)</t>
  </si>
  <si>
    <t>Long Term loan-Non current Maturity</t>
  </si>
  <si>
    <t>Long Term loan-Current Maturity</t>
  </si>
  <si>
    <t>Short-term loan</t>
  </si>
  <si>
    <t>Accrued and other current liabilities</t>
  </si>
  <si>
    <t>Cost of goods sold</t>
  </si>
  <si>
    <t>Financial charges</t>
  </si>
  <si>
    <t>Receipts from customers</t>
  </si>
  <si>
    <t>Receipts from others</t>
  </si>
  <si>
    <t>Payments to suppliers and employees</t>
  </si>
  <si>
    <t>Cash generated from operations</t>
  </si>
  <si>
    <t>Investment in Share money deposit</t>
  </si>
  <si>
    <t>Received/(Repayments) of bank loan</t>
  </si>
  <si>
    <t>Inter company receipts/(payments)</t>
  </si>
  <si>
    <t>Bank interest paid</t>
  </si>
  <si>
    <t>Income Tax Deducted Source</t>
  </si>
  <si>
    <t>Contribution to WPPF</t>
  </si>
  <si>
    <t>Investment in Shares</t>
  </si>
  <si>
    <t>Changes in Long Term Trade Debators</t>
  </si>
  <si>
    <t>Adjustment for divestment of subsidiries</t>
  </si>
  <si>
    <t>Share of profit from associate company</t>
  </si>
  <si>
    <t>Disposal of shares</t>
  </si>
  <si>
    <t>Disposal Proceeds</t>
  </si>
  <si>
    <t>Debt to Equity</t>
  </si>
  <si>
    <t>Current Ratio</t>
  </si>
  <si>
    <t>Net Margin</t>
  </si>
  <si>
    <t>Operating Margin</t>
  </si>
  <si>
    <t>Administrative Expenses</t>
  </si>
  <si>
    <t>As at year end</t>
  </si>
  <si>
    <t>Liabilities and Capital</t>
  </si>
  <si>
    <t>Liabilities</t>
  </si>
  <si>
    <t>Current Liabilities</t>
  </si>
  <si>
    <t>Non Current Liabilities</t>
  </si>
  <si>
    <t>Non-controlling interest</t>
  </si>
  <si>
    <t>Net assets value per share</t>
  </si>
  <si>
    <t>Shares to calculate NAVPS</t>
  </si>
  <si>
    <t>Ratio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</si>
  <si>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</si>
  <si>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</si>
  <si>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</si>
  <si>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</si>
  <si>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</si>
  <si>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</si>
  <si>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</si>
  <si>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</si>
  <si>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</si>
  <si>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</si>
  <si>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</si>
  <si>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</si>
  <si>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</si>
  <si>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</si>
  <si>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</si>
  <si>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</si>
  <si>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</si>
  <si>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</si>
  <si>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</si>
  <si>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</si>
  <si>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Shareholders’ Equity</t>
  </si>
  <si>
    <t>Aftab Automobiles Limited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</si>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</sst>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2" fontId="0" fillId="0" borderId="0" xfId="0" applyNumberFormat="1"/>
    <xf numFmtId="2" fontId="1" fillId="0" borderId="0" xfId="0" applyNumberFormat="1" applyFont="1"/>
    <xf numFmtId="41" fontId="0" fillId="0" borderId="0" xfId="0" applyNumberFormat="1"/>
    <xf numFmtId="41" fontId="0" fillId="0" borderId="1" xfId="0" applyNumberFormat="1" applyBorder="1"/>
    <xf numFmtId="41" fontId="1" fillId="0" borderId="0" xfId="0" applyNumberFormat="1" applyFont="1"/>
    <xf numFmtId="41" fontId="0" fillId="0" borderId="1" xfId="0" applyNumberFormat="1" applyFont="1" applyBorder="1"/>
    <xf numFmtId="41" fontId="0" fillId="0" borderId="0" xfId="0" applyNumberFormat="1" applyFont="1"/>
    <xf numFmtId="41" fontId="0" fillId="0" borderId="0" xfId="0" applyNumberFormat="1" applyBorder="1"/>
    <xf numFmtId="41" fontId="0" fillId="0" borderId="0" xfId="2" applyNumberFormat="1" applyFont="1"/>
    <xf numFmtId="41" fontId="1" fillId="0" borderId="0" xfId="2" applyNumberFormat="1" applyFont="1"/>
    <xf numFmtId="41" fontId="1" fillId="0" borderId="4" xfId="2" applyNumberFormat="1" applyFont="1" applyBorder="1"/>
    <xf numFmtId="41" fontId="0" fillId="0" borderId="1" xfId="2" applyNumberFormat="1" applyFont="1" applyBorder="1"/>
    <xf numFmtId="41" fontId="1" fillId="0" borderId="3" xfId="2" applyNumberFormat="1" applyFont="1" applyBorder="1"/>
    <xf numFmtId="164" fontId="0" fillId="0" borderId="0" xfId="1" applyNumberFormat="1" applyFont="1"/>
    <xf numFmtId="165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41" fontId="1" fillId="0" borderId="0" xfId="2" applyNumberFormat="1" applyFont="1" applyBorder="1"/>
    <xf numFmtId="0" fontId="1" fillId="0" borderId="1" xfId="0" applyFont="1" applyBorder="1"/>
    <xf numFmtId="41" fontId="1" fillId="0" borderId="0" xfId="0" applyNumberFormat="1" applyFont="1" applyBorder="1"/>
    <xf numFmtId="0" fontId="1" fillId="0" borderId="2" xfId="0" applyFont="1" applyBorder="1"/>
    <xf numFmtId="3" fontId="0" fillId="0" borderId="0" xfId="0" applyNumberFormat="1" applyBorder="1"/>
    <xf numFmtId="41" fontId="0" fillId="0" borderId="0" xfId="0" applyNumberFormat="1" applyFont="1" applyBorder="1"/>
    <xf numFmtId="41" fontId="0" fillId="0" borderId="0" xfId="0" applyNumberFormat="1" applyFill="1" applyBorder="1"/>
    <xf numFmtId="2" fontId="0" fillId="0" borderId="0" xfId="0" applyNumberFormat="1" applyBorder="1"/>
    <xf numFmtId="0" fontId="0" fillId="0" borderId="0" xfId="0" applyAlignment="1"/>
    <xf numFmtId="41" fontId="1" fillId="0" borderId="5" xfId="2" applyNumberFormat="1" applyFont="1" applyBorder="1"/>
    <xf numFmtId="41" fontId="1" fillId="0" borderId="2" xfId="2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A40" sqref="A40"/>
    </sheetView>
  </sheetViews>
  <sheetFormatPr defaultRowHeight="15" x14ac:dyDescent="0.25"/>
  <cols>
    <col min="1" max="1" width="37.42578125" customWidth="1"/>
    <col min="2" max="6" width="18" bestFit="1" customWidth="1"/>
    <col min="7" max="7" width="19" bestFit="1" customWidth="1"/>
    <col min="8" max="9" width="16.140625" customWidth="1"/>
  </cols>
  <sheetData>
    <row r="1" spans="1:9" x14ac:dyDescent="0.25">
      <c r="A1" s="19" t="s">
        <v>85</v>
      </c>
    </row>
    <row r="2" spans="1:9" x14ac:dyDescent="0.25">
      <c r="A2" s="19" t="s">
        <v>86</v>
      </c>
    </row>
    <row r="3" spans="1:9" x14ac:dyDescent="0.25">
      <c r="A3" s="19" t="s">
        <v>55</v>
      </c>
    </row>
    <row r="4" spans="1:9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9" x14ac:dyDescent="0.25">
      <c r="A5" s="20" t="s">
        <v>0</v>
      </c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21" t="s">
        <v>1</v>
      </c>
      <c r="B6" s="13">
        <f t="shared" ref="B6:F6" si="0">SUM(B7:B11)</f>
        <v>1445550815</v>
      </c>
      <c r="C6" s="13">
        <f t="shared" si="0"/>
        <v>1610047382</v>
      </c>
      <c r="D6" s="13">
        <f>SUM(D7:D11)</f>
        <v>2962369742</v>
      </c>
      <c r="E6" s="13">
        <f t="shared" si="0"/>
        <v>4457737752</v>
      </c>
      <c r="F6" s="13">
        <f t="shared" si="0"/>
        <v>4152068141</v>
      </c>
      <c r="G6" s="13">
        <f>SUM(G7:G11)</f>
        <v>4408771483</v>
      </c>
      <c r="H6" s="13">
        <f>SUM(H7:H11)</f>
        <v>4956583410</v>
      </c>
      <c r="I6" s="13">
        <f>SUM(I7:I11)</f>
        <v>5102706952</v>
      </c>
    </row>
    <row r="7" spans="1:9" x14ac:dyDescent="0.25">
      <c r="A7" t="s">
        <v>2</v>
      </c>
      <c r="B7" s="12">
        <v>974464894</v>
      </c>
      <c r="C7" s="12">
        <v>1087300626</v>
      </c>
      <c r="D7" s="12">
        <v>785501547</v>
      </c>
      <c r="E7" s="12">
        <v>1033687585</v>
      </c>
      <c r="F7" s="12">
        <v>1265523890</v>
      </c>
      <c r="G7" s="12">
        <v>1742323001</v>
      </c>
      <c r="H7" s="12">
        <v>2012034921</v>
      </c>
      <c r="I7" s="12">
        <v>2048455880</v>
      </c>
    </row>
    <row r="8" spans="1:9" x14ac:dyDescent="0.25">
      <c r="A8" t="s">
        <v>3</v>
      </c>
      <c r="B8" s="12">
        <v>241264775</v>
      </c>
      <c r="C8" s="12">
        <v>273356949</v>
      </c>
      <c r="D8" s="12">
        <v>191996470</v>
      </c>
      <c r="E8" s="12">
        <v>266817407</v>
      </c>
      <c r="F8" s="12">
        <v>103416248</v>
      </c>
      <c r="G8" s="12">
        <v>289001994</v>
      </c>
      <c r="H8" s="12">
        <v>104848039</v>
      </c>
      <c r="I8" s="12">
        <v>597122227</v>
      </c>
    </row>
    <row r="9" spans="1:9" x14ac:dyDescent="0.25">
      <c r="A9" t="s">
        <v>44</v>
      </c>
      <c r="B9" s="12">
        <v>461439</v>
      </c>
      <c r="C9" s="12">
        <v>6148590</v>
      </c>
      <c r="D9" s="12">
        <v>6819639</v>
      </c>
      <c r="E9" s="12">
        <v>5860463</v>
      </c>
      <c r="F9" s="12">
        <v>4869465</v>
      </c>
      <c r="G9" s="12">
        <v>38592330</v>
      </c>
      <c r="H9" s="12">
        <v>57895758</v>
      </c>
      <c r="I9" s="12">
        <v>28395758</v>
      </c>
    </row>
    <row r="10" spans="1:9" x14ac:dyDescent="0.25">
      <c r="A10" t="s">
        <v>21</v>
      </c>
      <c r="B10" s="12">
        <v>229359707</v>
      </c>
      <c r="C10" s="12">
        <v>243241217</v>
      </c>
      <c r="D10" s="12">
        <v>254056751</v>
      </c>
      <c r="E10" s="12">
        <v>274138325</v>
      </c>
      <c r="F10" s="12">
        <v>287534517</v>
      </c>
      <c r="G10" s="12">
        <v>297116955</v>
      </c>
      <c r="H10" s="12">
        <v>321562941</v>
      </c>
      <c r="I10" s="12">
        <v>376087205</v>
      </c>
    </row>
    <row r="11" spans="1:9" x14ac:dyDescent="0.25">
      <c r="A11" t="s">
        <v>22</v>
      </c>
      <c r="B11" s="12">
        <v>0</v>
      </c>
      <c r="C11" s="12">
        <v>0</v>
      </c>
      <c r="D11" s="12">
        <v>1723995335</v>
      </c>
      <c r="E11" s="12">
        <v>2877233972</v>
      </c>
      <c r="F11" s="12">
        <v>2490724021</v>
      </c>
      <c r="G11" s="12">
        <v>2041737203</v>
      </c>
      <c r="H11" s="12">
        <v>2460241751</v>
      </c>
      <c r="I11" s="12">
        <v>2052645882</v>
      </c>
    </row>
    <row r="12" spans="1:9" x14ac:dyDescent="0.25"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21" t="s">
        <v>4</v>
      </c>
      <c r="B13" s="13">
        <f t="shared" ref="B13:I13" si="1">SUM(B14:B19)</f>
        <v>5009069522</v>
      </c>
      <c r="C13" s="13">
        <f t="shared" si="1"/>
        <v>5914169478</v>
      </c>
      <c r="D13" s="13">
        <f t="shared" si="1"/>
        <v>4783617676</v>
      </c>
      <c r="E13" s="13">
        <f t="shared" si="1"/>
        <v>5095700774</v>
      </c>
      <c r="F13" s="13">
        <f t="shared" si="1"/>
        <v>5639343350</v>
      </c>
      <c r="G13" s="13">
        <f t="shared" si="1"/>
        <v>7485055492</v>
      </c>
      <c r="H13" s="13">
        <f t="shared" si="1"/>
        <v>8744286813</v>
      </c>
      <c r="I13" s="13">
        <f t="shared" si="1"/>
        <v>11480863576</v>
      </c>
    </row>
    <row r="14" spans="1:9" x14ac:dyDescent="0.25">
      <c r="A14" t="s">
        <v>24</v>
      </c>
      <c r="B14" s="12">
        <v>1125948662</v>
      </c>
      <c r="C14" s="12">
        <v>1286937890</v>
      </c>
      <c r="D14" s="12">
        <v>1212223816</v>
      </c>
      <c r="E14" s="12">
        <v>1351371112</v>
      </c>
      <c r="F14" s="12">
        <v>1450628484</v>
      </c>
      <c r="G14" s="12">
        <v>2131143582</v>
      </c>
      <c r="H14" s="12">
        <v>1930448231</v>
      </c>
      <c r="I14" s="12">
        <v>2828916659</v>
      </c>
    </row>
    <row r="15" spans="1:9" x14ac:dyDescent="0.25">
      <c r="A15" t="s">
        <v>5</v>
      </c>
      <c r="B15" s="12">
        <v>1269902988</v>
      </c>
      <c r="C15" s="12">
        <v>1541692745</v>
      </c>
      <c r="D15" s="12">
        <v>1540586409</v>
      </c>
      <c r="E15" s="12">
        <v>1390449967</v>
      </c>
      <c r="F15" s="12">
        <v>1876805587</v>
      </c>
      <c r="G15" s="12">
        <v>2158585558</v>
      </c>
      <c r="H15" s="12">
        <v>2546181187</v>
      </c>
      <c r="I15" s="12">
        <v>1966033525</v>
      </c>
    </row>
    <row r="16" spans="1:9" x14ac:dyDescent="0.25">
      <c r="A16" t="s">
        <v>23</v>
      </c>
      <c r="B16" s="12">
        <v>1463199253</v>
      </c>
      <c r="C16" s="12">
        <v>1781185174</v>
      </c>
      <c r="D16" s="12">
        <v>1074836385</v>
      </c>
      <c r="E16" s="12">
        <v>1450555891</v>
      </c>
      <c r="F16" s="12">
        <v>1379266802</v>
      </c>
      <c r="G16" s="12">
        <v>1647745470</v>
      </c>
      <c r="H16" s="12">
        <v>2217118700</v>
      </c>
      <c r="I16" s="12">
        <v>3530849255</v>
      </c>
    </row>
    <row r="17" spans="1:9" x14ac:dyDescent="0.25">
      <c r="A17" t="s">
        <v>25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1066437396</v>
      </c>
      <c r="H17" s="12">
        <v>1590392444</v>
      </c>
      <c r="I17" s="12">
        <v>2869503790</v>
      </c>
    </row>
    <row r="18" spans="1:9" x14ac:dyDescent="0.25">
      <c r="A18" t="s">
        <v>42</v>
      </c>
      <c r="B18" s="12">
        <v>282573527</v>
      </c>
      <c r="C18" s="12">
        <v>389337871</v>
      </c>
      <c r="D18" s="12">
        <v>465660394</v>
      </c>
      <c r="E18" s="12">
        <v>564368654</v>
      </c>
      <c r="F18" s="12">
        <v>0</v>
      </c>
      <c r="G18" s="12">
        <v>0</v>
      </c>
      <c r="H18" s="12"/>
      <c r="I18" s="12"/>
    </row>
    <row r="19" spans="1:9" x14ac:dyDescent="0.25">
      <c r="A19" t="s">
        <v>6</v>
      </c>
      <c r="B19" s="12">
        <v>867445092</v>
      </c>
      <c r="C19" s="12">
        <v>915015798</v>
      </c>
      <c r="D19" s="12">
        <v>490310672</v>
      </c>
      <c r="E19" s="12">
        <v>338955150</v>
      </c>
      <c r="F19" s="12">
        <v>932642477</v>
      </c>
      <c r="G19" s="12">
        <v>481143486</v>
      </c>
      <c r="H19" s="12">
        <v>460146251</v>
      </c>
      <c r="I19" s="12">
        <v>285560347</v>
      </c>
    </row>
    <row r="20" spans="1:9" x14ac:dyDescent="0.25"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"/>
      <c r="B21" s="14">
        <f t="shared" ref="B21:I21" si="2">B6+B13</f>
        <v>6454620337</v>
      </c>
      <c r="C21" s="14">
        <f t="shared" si="2"/>
        <v>7524216860</v>
      </c>
      <c r="D21" s="14">
        <f t="shared" si="2"/>
        <v>7745987418</v>
      </c>
      <c r="E21" s="14">
        <f t="shared" si="2"/>
        <v>9553438526</v>
      </c>
      <c r="F21" s="14">
        <f t="shared" si="2"/>
        <v>9791411491</v>
      </c>
      <c r="G21" s="14">
        <f t="shared" si="2"/>
        <v>11893826975</v>
      </c>
      <c r="H21" s="14">
        <f t="shared" si="2"/>
        <v>13700870223</v>
      </c>
      <c r="I21" s="14">
        <f t="shared" si="2"/>
        <v>16583570528</v>
      </c>
    </row>
    <row r="22" spans="1:9" x14ac:dyDescent="0.25">
      <c r="B22" s="12"/>
      <c r="C22" s="12"/>
      <c r="D22" s="12"/>
      <c r="E22" s="12"/>
      <c r="F22" s="12"/>
      <c r="G22" s="12"/>
      <c r="H22" s="12"/>
      <c r="I22" s="12"/>
    </row>
    <row r="23" spans="1:9" ht="15.75" x14ac:dyDescent="0.25">
      <c r="A23" s="22" t="s">
        <v>56</v>
      </c>
      <c r="B23" s="12"/>
      <c r="C23" s="12"/>
      <c r="D23" s="12"/>
      <c r="E23" s="12"/>
      <c r="F23" s="12"/>
      <c r="G23" s="12"/>
      <c r="H23" s="12"/>
      <c r="I23" s="12"/>
    </row>
    <row r="24" spans="1:9" ht="15.75" x14ac:dyDescent="0.25">
      <c r="A24" s="23" t="s">
        <v>57</v>
      </c>
      <c r="B24" s="12"/>
      <c r="C24" s="12"/>
      <c r="D24" s="12"/>
      <c r="E24" s="12"/>
      <c r="F24" s="12"/>
      <c r="G24" s="12"/>
      <c r="H24" s="12"/>
      <c r="I24" s="12"/>
    </row>
    <row r="25" spans="1:9" x14ac:dyDescent="0.25">
      <c r="A25" s="21" t="s">
        <v>59</v>
      </c>
      <c r="B25" s="13"/>
      <c r="C25" s="13"/>
      <c r="D25" s="13"/>
      <c r="E25" s="13"/>
      <c r="F25" s="13"/>
      <c r="G25" s="12"/>
      <c r="H25" s="12"/>
      <c r="I25" s="12"/>
    </row>
    <row r="26" spans="1:9" x14ac:dyDescent="0.25">
      <c r="A26" t="s">
        <v>27</v>
      </c>
      <c r="B26" s="12">
        <v>25310440</v>
      </c>
      <c r="C26" s="12">
        <v>25310440</v>
      </c>
      <c r="D26" s="12">
        <v>25310440</v>
      </c>
      <c r="E26" s="12">
        <v>25310440</v>
      </c>
      <c r="F26" s="12">
        <v>25310440</v>
      </c>
      <c r="G26" s="12">
        <v>25310440</v>
      </c>
      <c r="H26" s="12">
        <v>25310440</v>
      </c>
      <c r="I26" s="12">
        <v>25310440</v>
      </c>
    </row>
    <row r="27" spans="1:9" x14ac:dyDescent="0.25">
      <c r="A27" t="s">
        <v>28</v>
      </c>
      <c r="B27" s="12">
        <v>0</v>
      </c>
      <c r="C27" s="12">
        <v>0</v>
      </c>
      <c r="D27" s="12">
        <v>459133085</v>
      </c>
      <c r="E27" s="12">
        <v>1455803601</v>
      </c>
      <c r="F27" s="12">
        <v>1446171129</v>
      </c>
      <c r="G27" s="12">
        <v>2362003289</v>
      </c>
      <c r="H27" s="12">
        <v>3383107848</v>
      </c>
      <c r="I27" s="12">
        <v>3284569678</v>
      </c>
    </row>
    <row r="28" spans="1:9" x14ac:dyDescent="0.25">
      <c r="A28" t="s">
        <v>10</v>
      </c>
      <c r="B28" s="15">
        <v>66713015</v>
      </c>
      <c r="C28" s="15">
        <v>73680106</v>
      </c>
      <c r="D28" s="15">
        <v>96774549</v>
      </c>
      <c r="E28" s="15">
        <v>102533672</v>
      </c>
      <c r="F28" s="15">
        <v>109208606</v>
      </c>
      <c r="G28" s="15">
        <v>121594814</v>
      </c>
      <c r="H28" s="12">
        <v>137062262</v>
      </c>
      <c r="I28" s="12">
        <v>128711930</v>
      </c>
    </row>
    <row r="29" spans="1:9" x14ac:dyDescent="0.25">
      <c r="A29" s="1"/>
      <c r="B29" s="13">
        <f>SUM(B26:B28)</f>
        <v>92023455</v>
      </c>
      <c r="C29" s="13">
        <f t="shared" ref="C29:I29" si="3">SUM(C26:C28)</f>
        <v>98990546</v>
      </c>
      <c r="D29" s="13">
        <f>SUM(D26:D28)</f>
        <v>581218074</v>
      </c>
      <c r="E29" s="13">
        <f t="shared" si="3"/>
        <v>1583647713</v>
      </c>
      <c r="F29" s="13">
        <f t="shared" si="3"/>
        <v>1580690175</v>
      </c>
      <c r="G29" s="13">
        <f t="shared" si="3"/>
        <v>2508908543</v>
      </c>
      <c r="H29" s="33">
        <f t="shared" si="3"/>
        <v>3545480550</v>
      </c>
      <c r="I29" s="33">
        <f t="shared" si="3"/>
        <v>3438592048</v>
      </c>
    </row>
    <row r="30" spans="1:9" x14ac:dyDescent="0.25"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A31" s="21" t="s">
        <v>58</v>
      </c>
      <c r="B31" s="13"/>
      <c r="C31" s="13"/>
      <c r="D31" s="13"/>
      <c r="E31" s="13"/>
      <c r="F31" s="13"/>
      <c r="G31" s="12"/>
      <c r="H31" s="12"/>
      <c r="I31" s="12"/>
    </row>
    <row r="32" spans="1:9" x14ac:dyDescent="0.25">
      <c r="A32" t="s">
        <v>29</v>
      </c>
      <c r="B32" s="12">
        <v>0</v>
      </c>
      <c r="C32" s="12">
        <v>0</v>
      </c>
      <c r="D32" s="12">
        <v>153044362</v>
      </c>
      <c r="E32" s="12">
        <v>485267867</v>
      </c>
      <c r="F32" s="12">
        <v>482057043</v>
      </c>
      <c r="G32" s="12">
        <v>787334430</v>
      </c>
      <c r="H32" s="12">
        <v>1127702615</v>
      </c>
      <c r="I32" s="12">
        <v>1094856559</v>
      </c>
    </row>
    <row r="33" spans="1:9" x14ac:dyDescent="0.25">
      <c r="A33" t="s">
        <v>30</v>
      </c>
      <c r="B33" s="12">
        <v>996661490</v>
      </c>
      <c r="C33" s="12">
        <v>1691994360</v>
      </c>
      <c r="D33" s="12">
        <v>1246027046</v>
      </c>
      <c r="E33" s="12">
        <v>1331375391</v>
      </c>
      <c r="F33" s="12">
        <v>1385165621</v>
      </c>
      <c r="G33" s="12">
        <v>1810578998</v>
      </c>
      <c r="H33" s="12">
        <v>1993503690</v>
      </c>
      <c r="I33" s="12">
        <v>4687578819</v>
      </c>
    </row>
    <row r="34" spans="1:9" x14ac:dyDescent="0.25">
      <c r="A34" t="s">
        <v>31</v>
      </c>
      <c r="B34" s="15">
        <v>865292219</v>
      </c>
      <c r="C34" s="15">
        <v>868410545</v>
      </c>
      <c r="D34" s="15">
        <v>726335688</v>
      </c>
      <c r="E34" s="15">
        <v>954716743</v>
      </c>
      <c r="F34" s="15">
        <v>975788070</v>
      </c>
      <c r="G34" s="15">
        <v>1113143860</v>
      </c>
      <c r="H34" s="12">
        <v>1204251006</v>
      </c>
      <c r="I34" s="12">
        <v>1527402347</v>
      </c>
    </row>
    <row r="35" spans="1:9" x14ac:dyDescent="0.25">
      <c r="A35" s="1"/>
      <c r="B35" s="13">
        <f>SUM(B32:B34)</f>
        <v>1861953709</v>
      </c>
      <c r="C35" s="13">
        <f t="shared" ref="C35:G35" si="4">SUM(C32:C34)</f>
        <v>2560404905</v>
      </c>
      <c r="D35" s="13">
        <f>SUM(D32:D34)</f>
        <v>2125407096</v>
      </c>
      <c r="E35" s="13">
        <f t="shared" si="4"/>
        <v>2771360001</v>
      </c>
      <c r="F35" s="13">
        <f t="shared" si="4"/>
        <v>2843010734</v>
      </c>
      <c r="G35" s="13">
        <f t="shared" si="4"/>
        <v>3711057288</v>
      </c>
      <c r="H35" s="34">
        <f t="shared" ref="H35:I35" si="5">SUM(H32:H34)</f>
        <v>4325457311</v>
      </c>
      <c r="I35" s="34">
        <f t="shared" si="5"/>
        <v>7309837725</v>
      </c>
    </row>
    <row r="36" spans="1:9" x14ac:dyDescent="0.25">
      <c r="A36" s="1"/>
      <c r="B36" s="16">
        <f>B29+B35</f>
        <v>1953977164</v>
      </c>
      <c r="C36" s="16">
        <f t="shared" ref="C36:G36" si="6">C29+C35</f>
        <v>2659395451</v>
      </c>
      <c r="D36" s="16">
        <f t="shared" si="6"/>
        <v>2706625170</v>
      </c>
      <c r="E36" s="16">
        <f t="shared" si="6"/>
        <v>4355007714</v>
      </c>
      <c r="F36" s="16">
        <f t="shared" si="6"/>
        <v>4423700909</v>
      </c>
      <c r="G36" s="16">
        <f t="shared" si="6"/>
        <v>6219965831</v>
      </c>
      <c r="H36" s="16">
        <f t="shared" ref="H36:I36" si="7">H29+H35</f>
        <v>7870937861</v>
      </c>
      <c r="I36" s="16">
        <f t="shared" si="7"/>
        <v>10748429773</v>
      </c>
    </row>
    <row r="37" spans="1:9" x14ac:dyDescent="0.25">
      <c r="A37" s="21" t="s">
        <v>84</v>
      </c>
      <c r="B37" s="24"/>
      <c r="C37" s="24"/>
      <c r="D37" s="24"/>
      <c r="E37" s="24"/>
      <c r="F37" s="24"/>
      <c r="G37" s="24"/>
      <c r="H37" s="24"/>
      <c r="I37" s="24"/>
    </row>
    <row r="38" spans="1:9" x14ac:dyDescent="0.25">
      <c r="A38" t="s">
        <v>7</v>
      </c>
      <c r="B38" s="12">
        <v>683803020</v>
      </c>
      <c r="C38" s="12">
        <v>854753770</v>
      </c>
      <c r="D38" s="12">
        <v>957324220</v>
      </c>
      <c r="E38" s="12">
        <v>957324220</v>
      </c>
      <c r="F38" s="12">
        <v>957324220</v>
      </c>
      <c r="G38" s="12">
        <v>957324220</v>
      </c>
      <c r="H38" s="12">
        <v>957324220</v>
      </c>
      <c r="I38" s="12">
        <v>957324220</v>
      </c>
    </row>
    <row r="39" spans="1:9" x14ac:dyDescent="0.25">
      <c r="A39" t="s">
        <v>8</v>
      </c>
      <c r="B39" s="12">
        <v>1925858339</v>
      </c>
      <c r="C39" s="12">
        <v>1925858339</v>
      </c>
      <c r="D39" s="12">
        <v>1925858339</v>
      </c>
      <c r="E39" s="12">
        <v>1925858339</v>
      </c>
      <c r="F39" s="12">
        <v>1925858339</v>
      </c>
      <c r="G39" s="12">
        <v>1925858339</v>
      </c>
      <c r="H39" s="12">
        <v>1925858339</v>
      </c>
      <c r="I39" s="12">
        <v>1925858339</v>
      </c>
    </row>
    <row r="40" spans="1:9" x14ac:dyDescent="0.25">
      <c r="A40" t="s">
        <v>26</v>
      </c>
      <c r="B40" s="12">
        <v>67338231</v>
      </c>
      <c r="C40" s="12">
        <v>67338231</v>
      </c>
      <c r="D40" s="12">
        <v>67338231</v>
      </c>
      <c r="E40" s="12">
        <v>67338231</v>
      </c>
      <c r="F40" s="12">
        <v>67338231</v>
      </c>
      <c r="G40" s="12">
        <v>67338231</v>
      </c>
      <c r="H40" s="12">
        <v>67338231</v>
      </c>
      <c r="I40" s="12">
        <v>67338231</v>
      </c>
    </row>
    <row r="41" spans="1:9" x14ac:dyDescent="0.25">
      <c r="A41" t="s">
        <v>9</v>
      </c>
      <c r="B41" s="15">
        <v>1823177398</v>
      </c>
      <c r="C41" s="15">
        <v>2016363062</v>
      </c>
      <c r="D41" s="15">
        <v>2088568769</v>
      </c>
      <c r="E41" s="15">
        <v>2247588021</v>
      </c>
      <c r="F41" s="15">
        <v>2416837684</v>
      </c>
      <c r="G41" s="15">
        <v>2722945676</v>
      </c>
      <c r="H41" s="12">
        <v>2878999350</v>
      </c>
      <c r="I41" s="12">
        <v>2884205752</v>
      </c>
    </row>
    <row r="42" spans="1:9" x14ac:dyDescent="0.25">
      <c r="A42" s="1"/>
      <c r="B42" s="13">
        <f>SUM(B38:B41)</f>
        <v>4500176988</v>
      </c>
      <c r="C42" s="13">
        <f t="shared" ref="C42:I42" si="8">SUM(C38:C41)</f>
        <v>4864313402</v>
      </c>
      <c r="D42" s="13">
        <f>SUM(D38:D41)</f>
        <v>5039089559</v>
      </c>
      <c r="E42" s="13">
        <f t="shared" si="8"/>
        <v>5198108811</v>
      </c>
      <c r="F42" s="13">
        <f t="shared" si="8"/>
        <v>5367358474</v>
      </c>
      <c r="G42" s="13">
        <f t="shared" si="8"/>
        <v>5673466466</v>
      </c>
      <c r="H42" s="33">
        <f t="shared" si="8"/>
        <v>5829520140</v>
      </c>
      <c r="I42" s="33">
        <f t="shared" si="8"/>
        <v>5834726542</v>
      </c>
    </row>
    <row r="43" spans="1:9" x14ac:dyDescent="0.25">
      <c r="A43" s="21" t="s">
        <v>60</v>
      </c>
      <c r="B43" s="12">
        <v>466077</v>
      </c>
      <c r="C43" s="12">
        <v>508007</v>
      </c>
      <c r="D43" s="12">
        <v>272689</v>
      </c>
      <c r="E43" s="12">
        <v>322001</v>
      </c>
      <c r="F43" s="12">
        <v>352108</v>
      </c>
      <c r="G43" s="12">
        <v>394678</v>
      </c>
      <c r="H43" s="12">
        <v>412223</v>
      </c>
      <c r="I43" s="12">
        <v>414214</v>
      </c>
    </row>
    <row r="44" spans="1:9" x14ac:dyDescent="0.25">
      <c r="A44" s="1"/>
      <c r="B44" s="16">
        <f>B42+B43</f>
        <v>4500643065</v>
      </c>
      <c r="C44" s="16">
        <f t="shared" ref="C44:I44" si="9">C42+C43</f>
        <v>4864821409</v>
      </c>
      <c r="D44" s="16">
        <f>D42+D43</f>
        <v>5039362248</v>
      </c>
      <c r="E44" s="16">
        <f t="shared" si="9"/>
        <v>5198430812</v>
      </c>
      <c r="F44" s="16">
        <f t="shared" si="9"/>
        <v>5367710582</v>
      </c>
      <c r="G44" s="16">
        <f t="shared" si="9"/>
        <v>5673861144</v>
      </c>
      <c r="H44" s="16">
        <f t="shared" si="9"/>
        <v>5829932363</v>
      </c>
      <c r="I44" s="16">
        <f t="shared" si="9"/>
        <v>5835140756</v>
      </c>
    </row>
    <row r="45" spans="1:9" x14ac:dyDescent="0.25">
      <c r="B45" s="12"/>
      <c r="C45" s="12"/>
      <c r="D45" s="12"/>
      <c r="E45" s="12"/>
      <c r="F45" s="12"/>
      <c r="G45" s="12"/>
      <c r="H45" s="12"/>
      <c r="I45" s="12"/>
    </row>
    <row r="46" spans="1:9" x14ac:dyDescent="0.25">
      <c r="A46" s="1"/>
      <c r="B46" s="13"/>
      <c r="C46" s="13"/>
      <c r="D46" s="13"/>
      <c r="E46" s="13"/>
      <c r="F46" s="13"/>
      <c r="G46" s="12"/>
      <c r="H46" s="12"/>
      <c r="I46" s="12"/>
    </row>
    <row r="47" spans="1:9" x14ac:dyDescent="0.25">
      <c r="A47" s="1"/>
      <c r="B47" s="13">
        <f t="shared" ref="B47:I47" si="10">B36+B44</f>
        <v>6454620229</v>
      </c>
      <c r="C47" s="13">
        <f t="shared" si="10"/>
        <v>7524216860</v>
      </c>
      <c r="D47" s="13">
        <f t="shared" si="10"/>
        <v>7745987418</v>
      </c>
      <c r="E47" s="13">
        <f t="shared" si="10"/>
        <v>9553438526</v>
      </c>
      <c r="F47" s="13">
        <f t="shared" si="10"/>
        <v>9791411491</v>
      </c>
      <c r="G47" s="13">
        <f t="shared" si="10"/>
        <v>11893826975</v>
      </c>
      <c r="H47" s="13">
        <f t="shared" si="10"/>
        <v>13700870224</v>
      </c>
      <c r="I47" s="13">
        <f t="shared" si="10"/>
        <v>16583570529</v>
      </c>
    </row>
    <row r="49" spans="1:9" x14ac:dyDescent="0.25">
      <c r="A49" s="25" t="s">
        <v>61</v>
      </c>
      <c r="B49" s="5">
        <f t="shared" ref="B49:I49" si="11">B44/(B38/10)</f>
        <v>65.817829599524146</v>
      </c>
      <c r="C49" s="5">
        <f t="shared" si="11"/>
        <v>56.914886833432746</v>
      </c>
      <c r="D49" s="5">
        <f t="shared" si="11"/>
        <v>52.640078906600735</v>
      </c>
      <c r="E49" s="5">
        <f t="shared" si="11"/>
        <v>54.30167443167791</v>
      </c>
      <c r="F49" s="5">
        <f t="shared" si="11"/>
        <v>56.069933987463514</v>
      </c>
      <c r="G49" s="5">
        <f t="shared" si="11"/>
        <v>59.267915983573467</v>
      </c>
      <c r="H49" s="5">
        <f t="shared" si="11"/>
        <v>60.89820189653198</v>
      </c>
      <c r="I49" s="5">
        <f t="shared" si="11"/>
        <v>60.95260763380665</v>
      </c>
    </row>
    <row r="50" spans="1:9" x14ac:dyDescent="0.25">
      <c r="A50" s="25" t="s">
        <v>62</v>
      </c>
      <c r="B50" s="6">
        <f t="shared" ref="B50:G50" si="12">B38/10</f>
        <v>68380302</v>
      </c>
      <c r="C50" s="6">
        <f t="shared" si="12"/>
        <v>85475377</v>
      </c>
      <c r="D50" s="6">
        <f t="shared" si="12"/>
        <v>95732422</v>
      </c>
      <c r="E50" s="6">
        <f t="shared" si="12"/>
        <v>95732422</v>
      </c>
      <c r="F50" s="6">
        <f t="shared" si="12"/>
        <v>95732422</v>
      </c>
      <c r="G50" s="6">
        <f t="shared" si="12"/>
        <v>95732422</v>
      </c>
      <c r="H50" s="6">
        <f>H38/10</f>
        <v>95732422</v>
      </c>
      <c r="I50" s="6">
        <f>I38/10</f>
        <v>95732422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sqref="A1:A3"/>
    </sheetView>
  </sheetViews>
  <sheetFormatPr defaultRowHeight="15" x14ac:dyDescent="0.25"/>
  <cols>
    <col min="1" max="1" width="44" customWidth="1"/>
    <col min="2" max="7" width="14.28515625" bestFit="1" customWidth="1"/>
    <col min="8" max="8" width="12.7109375" bestFit="1" customWidth="1"/>
    <col min="9" max="9" width="14" customWidth="1"/>
  </cols>
  <sheetData>
    <row r="1" spans="1:9" x14ac:dyDescent="0.25">
      <c r="A1" s="19" t="s">
        <v>85</v>
      </c>
    </row>
    <row r="2" spans="1:9" x14ac:dyDescent="0.25">
      <c r="A2" s="19" t="s">
        <v>87</v>
      </c>
    </row>
    <row r="3" spans="1:9" x14ac:dyDescent="0.25">
      <c r="A3" s="19" t="s">
        <v>55</v>
      </c>
    </row>
    <row r="4" spans="1:9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9" x14ac:dyDescent="0.25">
      <c r="A5" s="25" t="s">
        <v>64</v>
      </c>
      <c r="B5" s="11">
        <v>3735217015</v>
      </c>
      <c r="C5" s="11">
        <v>3332169924</v>
      </c>
      <c r="D5" s="11">
        <v>2709873313</v>
      </c>
      <c r="E5" s="11">
        <v>3459065205</v>
      </c>
      <c r="F5" s="11">
        <v>3051577604</v>
      </c>
      <c r="G5" s="11">
        <v>4771208696</v>
      </c>
      <c r="H5" s="28">
        <v>4813708397</v>
      </c>
      <c r="I5" s="28">
        <v>2818043017</v>
      </c>
    </row>
    <row r="6" spans="1:9" x14ac:dyDescent="0.25">
      <c r="A6" t="s">
        <v>32</v>
      </c>
      <c r="B6" s="11">
        <v>2960006062</v>
      </c>
      <c r="C6" s="11">
        <v>2587063389</v>
      </c>
      <c r="D6" s="11">
        <v>2004019483</v>
      </c>
      <c r="E6" s="11">
        <v>2618253201</v>
      </c>
      <c r="F6" s="11">
        <v>2288161102</v>
      </c>
      <c r="G6" s="11">
        <v>3706219225</v>
      </c>
      <c r="H6" s="28">
        <v>3868847153</v>
      </c>
      <c r="I6" s="28">
        <v>2115825918</v>
      </c>
    </row>
    <row r="7" spans="1:9" x14ac:dyDescent="0.25">
      <c r="A7" s="25" t="s">
        <v>11</v>
      </c>
      <c r="B7" s="26">
        <f>B5-B6</f>
        <v>775210953</v>
      </c>
      <c r="C7" s="26">
        <f t="shared" ref="C7:I7" si="0">C5-C6</f>
        <v>745106535</v>
      </c>
      <c r="D7" s="26">
        <f t="shared" si="0"/>
        <v>705853830</v>
      </c>
      <c r="E7" s="26">
        <f t="shared" si="0"/>
        <v>840812004</v>
      </c>
      <c r="F7" s="26">
        <f t="shared" si="0"/>
        <v>763416502</v>
      </c>
      <c r="G7" s="26">
        <f t="shared" si="0"/>
        <v>1064989471</v>
      </c>
      <c r="H7" s="26">
        <f t="shared" si="0"/>
        <v>944861244</v>
      </c>
      <c r="I7" s="26">
        <f t="shared" si="0"/>
        <v>702217099</v>
      </c>
    </row>
    <row r="8" spans="1:9" x14ac:dyDescent="0.25">
      <c r="A8" s="1"/>
      <c r="B8" s="26"/>
      <c r="C8" s="26"/>
      <c r="D8" s="26"/>
      <c r="E8" s="26"/>
      <c r="F8" s="26"/>
      <c r="G8" s="26"/>
      <c r="H8" s="3"/>
      <c r="I8" s="3"/>
    </row>
    <row r="9" spans="1:9" x14ac:dyDescent="0.25">
      <c r="A9" s="25" t="s">
        <v>65</v>
      </c>
      <c r="B9" s="11"/>
      <c r="C9" s="11"/>
      <c r="D9" s="11"/>
      <c r="E9" s="11"/>
      <c r="F9" s="11"/>
      <c r="G9" s="11"/>
      <c r="H9" s="3"/>
      <c r="I9" s="3"/>
    </row>
    <row r="10" spans="1:9" x14ac:dyDescent="0.25">
      <c r="A10" t="s">
        <v>54</v>
      </c>
      <c r="B10" s="29">
        <v>86863866</v>
      </c>
      <c r="C10" s="11">
        <v>82587720</v>
      </c>
      <c r="D10" s="11">
        <v>76277962</v>
      </c>
      <c r="E10" s="11">
        <v>91995339</v>
      </c>
      <c r="F10" s="11">
        <v>87153034</v>
      </c>
      <c r="G10" s="11">
        <v>97889334</v>
      </c>
      <c r="H10" s="28">
        <v>115142320</v>
      </c>
      <c r="I10" s="28">
        <v>75490766</v>
      </c>
    </row>
    <row r="11" spans="1:9" x14ac:dyDescent="0.25">
      <c r="A11" t="s">
        <v>12</v>
      </c>
      <c r="B11" s="11">
        <v>156642741</v>
      </c>
      <c r="C11" s="11">
        <v>143528945</v>
      </c>
      <c r="D11" s="11">
        <v>77227400</v>
      </c>
      <c r="E11" s="11">
        <v>100234546</v>
      </c>
      <c r="F11" s="11">
        <v>89495001</v>
      </c>
      <c r="G11" s="11">
        <v>114734347</v>
      </c>
      <c r="H11" s="28">
        <v>157940999</v>
      </c>
      <c r="I11" s="28">
        <v>115030324</v>
      </c>
    </row>
    <row r="12" spans="1:9" x14ac:dyDescent="0.25">
      <c r="A12" t="s">
        <v>33</v>
      </c>
      <c r="B12" s="29">
        <v>114561688</v>
      </c>
      <c r="C12" s="11">
        <v>136692061</v>
      </c>
      <c r="D12" s="11">
        <v>155472315</v>
      </c>
      <c r="E12" s="11">
        <v>233659819</v>
      </c>
      <c r="F12" s="11">
        <v>205727744</v>
      </c>
      <c r="G12" s="11">
        <v>286050491</v>
      </c>
      <c r="H12" s="28">
        <v>340399318</v>
      </c>
      <c r="I12" s="28">
        <v>443833006</v>
      </c>
    </row>
    <row r="13" spans="1:9" x14ac:dyDescent="0.25">
      <c r="B13" s="26">
        <f>SUM(B10:B12)</f>
        <v>358068295</v>
      </c>
      <c r="C13" s="26">
        <f t="shared" ref="C13:I13" si="1">SUM(C10:C12)</f>
        <v>362808726</v>
      </c>
      <c r="D13" s="26">
        <f t="shared" si="1"/>
        <v>308977677</v>
      </c>
      <c r="E13" s="26">
        <f t="shared" si="1"/>
        <v>425889704</v>
      </c>
      <c r="F13" s="26">
        <f t="shared" si="1"/>
        <v>382375779</v>
      </c>
      <c r="G13" s="26">
        <f t="shared" si="1"/>
        <v>498674172</v>
      </c>
      <c r="H13" s="26">
        <f t="shared" si="1"/>
        <v>613482637</v>
      </c>
      <c r="I13" s="26">
        <f t="shared" si="1"/>
        <v>634354096</v>
      </c>
    </row>
    <row r="14" spans="1:9" x14ac:dyDescent="0.25">
      <c r="B14" s="11"/>
      <c r="C14" s="11"/>
      <c r="D14" s="11"/>
      <c r="E14" s="26"/>
      <c r="F14" s="26"/>
      <c r="G14" s="26"/>
      <c r="H14" s="3"/>
      <c r="I14" s="3"/>
    </row>
    <row r="15" spans="1:9" x14ac:dyDescent="0.25">
      <c r="A15" s="25" t="s">
        <v>13</v>
      </c>
      <c r="B15" s="26">
        <f>B7-B13</f>
        <v>417142658</v>
      </c>
      <c r="C15" s="26">
        <f t="shared" ref="C15:I15" si="2">C7-C13</f>
        <v>382297809</v>
      </c>
      <c r="D15" s="26">
        <f t="shared" si="2"/>
        <v>396876153</v>
      </c>
      <c r="E15" s="26">
        <f t="shared" si="2"/>
        <v>414922300</v>
      </c>
      <c r="F15" s="26">
        <f t="shared" si="2"/>
        <v>381040723</v>
      </c>
      <c r="G15" s="26">
        <f t="shared" si="2"/>
        <v>566315299</v>
      </c>
      <c r="H15" s="26">
        <f t="shared" si="2"/>
        <v>331378607</v>
      </c>
      <c r="I15" s="26">
        <f t="shared" si="2"/>
        <v>67863003</v>
      </c>
    </row>
    <row r="16" spans="1:9" x14ac:dyDescent="0.25">
      <c r="A16" s="27" t="s">
        <v>66</v>
      </c>
      <c r="B16" s="26"/>
      <c r="C16" s="26"/>
      <c r="D16" s="26"/>
      <c r="E16" s="26"/>
      <c r="F16" s="26"/>
      <c r="G16" s="26"/>
      <c r="H16" s="26"/>
      <c r="I16" s="26"/>
    </row>
    <row r="17" spans="1:10" x14ac:dyDescent="0.25">
      <c r="A17" t="s">
        <v>14</v>
      </c>
      <c r="B17" s="11">
        <v>84736697</v>
      </c>
      <c r="C17" s="11">
        <v>95438727</v>
      </c>
      <c r="D17" s="11">
        <v>116536881</v>
      </c>
      <c r="E17" s="11">
        <v>10397721</v>
      </c>
      <c r="F17" s="29">
        <v>8009033</v>
      </c>
      <c r="G17" s="29">
        <v>6215510</v>
      </c>
      <c r="H17" s="28">
        <v>17958672</v>
      </c>
      <c r="I17" s="28">
        <v>15848057</v>
      </c>
    </row>
    <row r="18" spans="1:10" x14ac:dyDescent="0.25">
      <c r="A18" t="s">
        <v>47</v>
      </c>
      <c r="B18" s="11"/>
      <c r="C18" s="11"/>
      <c r="D18" s="11"/>
      <c r="E18" s="11"/>
      <c r="F18" s="11"/>
      <c r="G18" s="11">
        <v>7665950</v>
      </c>
      <c r="H18" s="28">
        <v>19556789</v>
      </c>
      <c r="I18" s="28">
        <v>54524264</v>
      </c>
    </row>
    <row r="19" spans="1:10" x14ac:dyDescent="0.25">
      <c r="B19" s="11"/>
      <c r="C19" s="11"/>
      <c r="D19" s="11"/>
      <c r="E19" s="11"/>
      <c r="F19" s="11"/>
      <c r="G19" s="11"/>
      <c r="H19" s="3"/>
      <c r="I19" s="3"/>
    </row>
    <row r="20" spans="1:10" x14ac:dyDescent="0.25">
      <c r="A20" s="25" t="s">
        <v>67</v>
      </c>
      <c r="B20" s="26">
        <f>SUM(B15,B17:B18)</f>
        <v>501879355</v>
      </c>
      <c r="C20" s="26">
        <f t="shared" ref="C20:I20" si="3">SUM(C15,C17:C18)</f>
        <v>477736536</v>
      </c>
      <c r="D20" s="26">
        <f t="shared" si="3"/>
        <v>513413034</v>
      </c>
      <c r="E20" s="26">
        <f t="shared" si="3"/>
        <v>425320021</v>
      </c>
      <c r="F20" s="26">
        <f t="shared" si="3"/>
        <v>389049756</v>
      </c>
      <c r="G20" s="26">
        <f t="shared" si="3"/>
        <v>580196759</v>
      </c>
      <c r="H20" s="26">
        <f t="shared" si="3"/>
        <v>368894068</v>
      </c>
      <c r="I20" s="26">
        <f t="shared" si="3"/>
        <v>138235324</v>
      </c>
    </row>
    <row r="21" spans="1:10" x14ac:dyDescent="0.25">
      <c r="A21" t="s">
        <v>43</v>
      </c>
      <c r="B21" s="30">
        <v>19863936</v>
      </c>
      <c r="C21" s="30">
        <v>18204657</v>
      </c>
      <c r="D21" s="11">
        <v>18898864</v>
      </c>
      <c r="E21" s="11">
        <v>19758205</v>
      </c>
      <c r="F21" s="11">
        <v>18144796</v>
      </c>
      <c r="G21" s="11">
        <v>27628417</v>
      </c>
      <c r="H21" s="28">
        <v>17566384</v>
      </c>
      <c r="I21" s="28">
        <v>6582634</v>
      </c>
    </row>
    <row r="22" spans="1:10" x14ac:dyDescent="0.25">
      <c r="A22" s="25" t="s">
        <v>68</v>
      </c>
      <c r="B22" s="26">
        <f>B20-B21</f>
        <v>482015419</v>
      </c>
      <c r="C22" s="26">
        <f t="shared" ref="C22:I22" si="4">C20-C21</f>
        <v>459531879</v>
      </c>
      <c r="D22" s="26">
        <f t="shared" si="4"/>
        <v>494514170</v>
      </c>
      <c r="E22" s="26">
        <f t="shared" si="4"/>
        <v>405561816</v>
      </c>
      <c r="F22" s="26">
        <f t="shared" si="4"/>
        <v>370904960</v>
      </c>
      <c r="G22" s="26">
        <f>G20-G21</f>
        <v>552568342</v>
      </c>
      <c r="H22" s="26">
        <f t="shared" si="4"/>
        <v>351327684</v>
      </c>
      <c r="I22" s="26">
        <f t="shared" si="4"/>
        <v>131652690</v>
      </c>
    </row>
    <row r="23" spans="1:10" x14ac:dyDescent="0.25">
      <c r="B23" s="26"/>
      <c r="C23" s="26"/>
      <c r="D23" s="26"/>
      <c r="E23" s="26"/>
      <c r="F23" s="26"/>
      <c r="G23" s="26"/>
      <c r="H23" s="3"/>
      <c r="I23" s="3"/>
    </row>
    <row r="24" spans="1:10" x14ac:dyDescent="0.25">
      <c r="A24" s="21" t="s">
        <v>69</v>
      </c>
      <c r="B24" s="11"/>
      <c r="C24" s="11"/>
      <c r="D24" s="11"/>
      <c r="E24" s="11"/>
      <c r="F24" s="11"/>
      <c r="G24" s="11"/>
      <c r="H24" s="3"/>
      <c r="I24" s="3"/>
    </row>
    <row r="25" spans="1:10" x14ac:dyDescent="0.25">
      <c r="A25" t="s">
        <v>15</v>
      </c>
      <c r="B25" s="29">
        <v>-114422296</v>
      </c>
      <c r="C25" s="29">
        <v>-111425617</v>
      </c>
      <c r="D25" s="11">
        <v>-116527098</v>
      </c>
      <c r="E25" s="11">
        <v>-109284548</v>
      </c>
      <c r="F25" s="11">
        <v>-99872172</v>
      </c>
      <c r="G25" s="11">
        <v>-146197579</v>
      </c>
      <c r="H25" s="28">
        <v>-83725612</v>
      </c>
      <c r="I25" s="28">
        <v>-19915721</v>
      </c>
      <c r="J25" s="6"/>
    </row>
    <row r="26" spans="1:10" x14ac:dyDescent="0.25">
      <c r="A26" t="s">
        <v>16</v>
      </c>
      <c r="B26" s="11">
        <v>-4268865</v>
      </c>
      <c r="C26" s="11">
        <v>-3496686</v>
      </c>
      <c r="D26" s="11">
        <v>5560941</v>
      </c>
      <c r="E26" s="11">
        <v>-4299019</v>
      </c>
      <c r="F26" s="11">
        <v>-3325885</v>
      </c>
      <c r="G26" s="11">
        <v>-11835958</v>
      </c>
      <c r="H26" s="28">
        <v>-11128499</v>
      </c>
      <c r="I26" s="28">
        <v>8350332</v>
      </c>
      <c r="J26" s="6"/>
    </row>
    <row r="27" spans="1:10" x14ac:dyDescent="0.25">
      <c r="B27" s="26">
        <f>SUM(B25:B26)</f>
        <v>-118691161</v>
      </c>
      <c r="C27" s="26">
        <f t="shared" ref="C27:F27" si="5">SUM(C25:C26)</f>
        <v>-114922303</v>
      </c>
      <c r="D27" s="26">
        <f t="shared" si="5"/>
        <v>-110966157</v>
      </c>
      <c r="E27" s="26">
        <f t="shared" si="5"/>
        <v>-113583567</v>
      </c>
      <c r="F27" s="26">
        <f t="shared" si="5"/>
        <v>-103198057</v>
      </c>
      <c r="G27" s="26">
        <f>SUM(G25:G26)</f>
        <v>-158033537</v>
      </c>
      <c r="H27" s="26">
        <f t="shared" ref="H27:I27" si="6">SUM(H25:H26)</f>
        <v>-94854111</v>
      </c>
      <c r="I27" s="26">
        <f t="shared" si="6"/>
        <v>-11565389</v>
      </c>
    </row>
    <row r="28" spans="1:10" x14ac:dyDescent="0.25">
      <c r="B28" s="26"/>
      <c r="C28" s="26"/>
      <c r="D28" s="26"/>
      <c r="E28" s="26"/>
      <c r="F28" s="26"/>
      <c r="G28" s="11"/>
      <c r="H28" s="11"/>
      <c r="I28" s="11"/>
    </row>
    <row r="29" spans="1:10" x14ac:dyDescent="0.25">
      <c r="A29" s="25" t="s">
        <v>70</v>
      </c>
      <c r="B29" s="26">
        <f>B22+B27</f>
        <v>363324258</v>
      </c>
      <c r="C29" s="26">
        <f t="shared" ref="C29:I29" si="7">C22+C27</f>
        <v>344609576</v>
      </c>
      <c r="D29" s="26">
        <f t="shared" si="7"/>
        <v>383548013</v>
      </c>
      <c r="E29" s="26">
        <f t="shared" si="7"/>
        <v>291978249</v>
      </c>
      <c r="F29" s="26">
        <f t="shared" si="7"/>
        <v>267706903</v>
      </c>
      <c r="G29" s="26">
        <f>G22+G27</f>
        <v>394534805</v>
      </c>
      <c r="H29" s="26">
        <f t="shared" si="7"/>
        <v>256473573</v>
      </c>
      <c r="I29" s="26">
        <f t="shared" si="7"/>
        <v>120087301</v>
      </c>
    </row>
    <row r="30" spans="1:10" x14ac:dyDescent="0.25">
      <c r="A30" s="1"/>
      <c r="B30" s="11"/>
      <c r="C30" s="11"/>
      <c r="D30" s="11"/>
      <c r="E30" s="11"/>
      <c r="F30" s="11"/>
      <c r="G30" s="11"/>
      <c r="H30" s="3"/>
      <c r="I30" s="3"/>
    </row>
    <row r="31" spans="1:10" x14ac:dyDescent="0.25">
      <c r="A31" s="25" t="s">
        <v>71</v>
      </c>
      <c r="B31" s="31">
        <f>B29/('1'!B38/10)</f>
        <v>5.3132882917071642</v>
      </c>
      <c r="C31" s="31">
        <f>C29/('1'!C38/10)</f>
        <v>4.0316824341119899</v>
      </c>
      <c r="D31" s="31">
        <f>D29/('1'!D38/10)</f>
        <v>4.0064588880870478</v>
      </c>
      <c r="E31" s="31">
        <f>E29/('1'!E38/10)</f>
        <v>3.0499411056371266</v>
      </c>
      <c r="F31" s="31">
        <f>F29/('1'!F38/10)</f>
        <v>2.7964079191478097</v>
      </c>
      <c r="G31" s="31">
        <f>G29/('1'!G38/10)</f>
        <v>4.1212245209883021</v>
      </c>
      <c r="H31" s="31">
        <f>H29/('1'!H38/10)</f>
        <v>2.6790670040709927</v>
      </c>
      <c r="I31" s="31">
        <f>I29/('1'!I38/10)</f>
        <v>1.2544057539879228</v>
      </c>
    </row>
    <row r="32" spans="1:10" x14ac:dyDescent="0.25">
      <c r="A32" s="27" t="s">
        <v>72</v>
      </c>
      <c r="B32" s="11">
        <f>'1'!B38/10</f>
        <v>68380302</v>
      </c>
      <c r="C32" s="11">
        <f>'1'!C38/10</f>
        <v>85475377</v>
      </c>
      <c r="D32" s="11">
        <f>'1'!D38/10</f>
        <v>95732422</v>
      </c>
      <c r="E32" s="11">
        <f>'1'!E38/10</f>
        <v>95732422</v>
      </c>
      <c r="F32" s="11">
        <f>'1'!F38/10</f>
        <v>95732422</v>
      </c>
      <c r="G32" s="11">
        <f>'1'!G38/10</f>
        <v>95732422</v>
      </c>
      <c r="H32" s="11">
        <f>'1'!H38/10</f>
        <v>95732422</v>
      </c>
      <c r="I32" s="11">
        <f>'1'!I38/10</f>
        <v>95732422</v>
      </c>
    </row>
    <row r="33" spans="2:9" x14ac:dyDescent="0.25">
      <c r="B33" s="3"/>
      <c r="C33" s="3"/>
      <c r="D33" s="3"/>
      <c r="E33" s="3"/>
      <c r="F33" s="3"/>
      <c r="G33" s="3"/>
      <c r="H33" s="3"/>
      <c r="I33" s="3"/>
    </row>
    <row r="34" spans="2:9" x14ac:dyDescent="0.25">
      <c r="B34" s="3"/>
      <c r="C34" s="3"/>
      <c r="D34" s="3"/>
      <c r="E34" s="3"/>
      <c r="F34" s="3"/>
      <c r="G34" s="3"/>
      <c r="H34" s="3"/>
      <c r="I34" s="3"/>
    </row>
    <row r="35" spans="2:9" x14ac:dyDescent="0.25">
      <c r="B35" s="3"/>
      <c r="C35" s="3"/>
      <c r="D35" s="3"/>
      <c r="E35" s="3"/>
      <c r="F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3"/>
      <c r="C37" s="3"/>
      <c r="D37" s="3"/>
      <c r="E37" s="3"/>
      <c r="F37" s="3"/>
      <c r="G37" s="3"/>
      <c r="H37" s="3"/>
      <c r="I37" s="3"/>
    </row>
    <row r="38" spans="2:9" x14ac:dyDescent="0.25">
      <c r="B38" s="3"/>
      <c r="C38" s="3"/>
      <c r="D38" s="3"/>
      <c r="E38" s="3"/>
      <c r="F38" s="3"/>
      <c r="G38" s="3"/>
      <c r="H38" s="3"/>
      <c r="I38" s="3"/>
    </row>
    <row r="39" spans="2:9" x14ac:dyDescent="0.25">
      <c r="B39" s="3"/>
      <c r="C39" s="3"/>
      <c r="D39" s="3"/>
      <c r="E39" s="3"/>
      <c r="F39" s="3"/>
      <c r="G39" s="3"/>
      <c r="H39" s="3"/>
      <c r="I39" s="3"/>
    </row>
    <row r="40" spans="2:9" x14ac:dyDescent="0.25">
      <c r="B40" s="3"/>
      <c r="C40" s="3"/>
      <c r="D40" s="3"/>
      <c r="E40" s="3"/>
      <c r="F40" s="3"/>
      <c r="G40" s="3"/>
      <c r="H40" s="3"/>
      <c r="I40" s="3"/>
    </row>
    <row r="41" spans="2:9" x14ac:dyDescent="0.25">
      <c r="B41" s="3"/>
      <c r="C41" s="3"/>
      <c r="D41" s="3"/>
      <c r="E41" s="3"/>
      <c r="F41" s="3"/>
      <c r="G41" s="3"/>
      <c r="H41" s="3"/>
      <c r="I41" s="3"/>
    </row>
    <row r="42" spans="2:9" x14ac:dyDescent="0.25">
      <c r="B42" s="3"/>
      <c r="C42" s="3"/>
      <c r="D42" s="3"/>
      <c r="E42" s="3"/>
      <c r="F42" s="3"/>
      <c r="G42" s="3"/>
      <c r="H42" s="3"/>
      <c r="I42" s="3"/>
    </row>
    <row r="43" spans="2:9" x14ac:dyDescent="0.25">
      <c r="B43" s="3"/>
      <c r="C43" s="3"/>
      <c r="D43" s="3"/>
      <c r="E43" s="3"/>
      <c r="F43" s="3"/>
      <c r="G43" s="3"/>
      <c r="H43" s="3"/>
      <c r="I43" s="3"/>
    </row>
    <row r="44" spans="2:9" x14ac:dyDescent="0.25">
      <c r="B44" s="3"/>
      <c r="C44" s="3"/>
      <c r="D44" s="3"/>
      <c r="E44" s="3"/>
      <c r="F44" s="3"/>
      <c r="G44" s="3"/>
      <c r="H44" s="3"/>
      <c r="I44" s="3"/>
    </row>
    <row r="45" spans="2:9" x14ac:dyDescent="0.25">
      <c r="B45" s="3"/>
      <c r="C45" s="3"/>
      <c r="D45" s="3"/>
      <c r="E45" s="3"/>
      <c r="F45" s="3"/>
      <c r="G45" s="3"/>
      <c r="H45" s="3"/>
      <c r="I45" s="3"/>
    </row>
    <row r="46" spans="2:9" x14ac:dyDescent="0.25">
      <c r="B46" s="3"/>
      <c r="C46" s="3"/>
      <c r="D46" s="3"/>
      <c r="E46" s="3"/>
      <c r="F46" s="3"/>
      <c r="G46" s="3"/>
      <c r="H46" s="3"/>
      <c r="I46" s="3"/>
    </row>
    <row r="54" spans="1:2" x14ac:dyDescent="0.25">
      <c r="B54" s="3"/>
    </row>
    <row r="55" spans="1:2" x14ac:dyDescent="0.25">
      <c r="A55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sqref="A1:A3"/>
    </sheetView>
  </sheetViews>
  <sheetFormatPr defaultRowHeight="15" x14ac:dyDescent="0.25"/>
  <cols>
    <col min="1" max="1" width="40.42578125" customWidth="1"/>
    <col min="2" max="8" width="15" bestFit="1" customWidth="1"/>
    <col min="9" max="9" width="10.28515625" bestFit="1" customWidth="1"/>
  </cols>
  <sheetData>
    <row r="1" spans="1:9" x14ac:dyDescent="0.25">
      <c r="A1" s="19" t="s">
        <v>85</v>
      </c>
    </row>
    <row r="2" spans="1:9" x14ac:dyDescent="0.25">
      <c r="A2" s="19" t="s">
        <v>88</v>
      </c>
    </row>
    <row r="3" spans="1:9" x14ac:dyDescent="0.25">
      <c r="A3" s="19" t="s">
        <v>55</v>
      </c>
    </row>
    <row r="4" spans="1:9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9" x14ac:dyDescent="0.25">
      <c r="A5" s="25" t="s">
        <v>73</v>
      </c>
      <c r="B5" s="6"/>
      <c r="C5" s="6"/>
      <c r="D5" s="6"/>
      <c r="E5" s="6"/>
      <c r="F5" s="6"/>
      <c r="G5" s="6"/>
      <c r="H5" s="6"/>
    </row>
    <row r="6" spans="1:9" x14ac:dyDescent="0.25">
      <c r="A6" t="s">
        <v>34</v>
      </c>
      <c r="B6" s="6">
        <v>3578752606</v>
      </c>
      <c r="C6" s="6">
        <v>3014184003</v>
      </c>
      <c r="D6" s="6">
        <v>2225559504</v>
      </c>
      <c r="E6" s="6">
        <v>1930107062</v>
      </c>
      <c r="F6" s="6">
        <v>3509376645</v>
      </c>
      <c r="G6" s="6">
        <v>4951716845</v>
      </c>
      <c r="H6" s="6">
        <v>3738704862</v>
      </c>
    </row>
    <row r="7" spans="1:9" x14ac:dyDescent="0.25">
      <c r="A7" t="s">
        <v>35</v>
      </c>
      <c r="B7" s="6">
        <v>84736697</v>
      </c>
      <c r="C7" s="6">
        <v>95438727</v>
      </c>
      <c r="D7" s="6">
        <v>116536881</v>
      </c>
      <c r="E7" s="6">
        <v>10397721</v>
      </c>
      <c r="F7" s="6">
        <v>8009033</v>
      </c>
      <c r="G7" s="6">
        <v>6215510</v>
      </c>
      <c r="H7" s="6">
        <v>17958672</v>
      </c>
    </row>
    <row r="8" spans="1:9" x14ac:dyDescent="0.25">
      <c r="A8" t="s">
        <v>36</v>
      </c>
      <c r="B8" s="7">
        <v>-3324330057</v>
      </c>
      <c r="C8" s="7">
        <v>-2963653089</v>
      </c>
      <c r="D8" s="7">
        <v>-1900621487</v>
      </c>
      <c r="E8" s="7">
        <v>-2630227884</v>
      </c>
      <c r="F8" s="7">
        <v>-2413695743</v>
      </c>
      <c r="G8" s="7">
        <v>-4602243447</v>
      </c>
      <c r="H8" s="6">
        <v>-4013661719</v>
      </c>
    </row>
    <row r="9" spans="1:9" x14ac:dyDescent="0.25">
      <c r="A9" t="s">
        <v>37</v>
      </c>
      <c r="B9" s="8">
        <f>SUM(B6:B8)</f>
        <v>339159246</v>
      </c>
      <c r="C9" s="8">
        <f t="shared" ref="C9:H9" si="0">SUM(C6:C8)</f>
        <v>145969641</v>
      </c>
      <c r="D9" s="8">
        <f t="shared" si="0"/>
        <v>441474898</v>
      </c>
      <c r="E9" s="8">
        <f t="shared" si="0"/>
        <v>-689723101</v>
      </c>
      <c r="F9" s="8">
        <f t="shared" si="0"/>
        <v>1103689935</v>
      </c>
      <c r="G9" s="8">
        <f t="shared" si="0"/>
        <v>355688908</v>
      </c>
      <c r="H9" s="8">
        <f t="shared" si="0"/>
        <v>-256998185</v>
      </c>
    </row>
    <row r="10" spans="1:9" ht="14.25" customHeight="1" x14ac:dyDescent="0.25">
      <c r="A10" t="s">
        <v>19</v>
      </c>
      <c r="B10" s="6">
        <v>-119905623</v>
      </c>
      <c r="C10" s="6">
        <v>-106764345</v>
      </c>
      <c r="D10" s="6">
        <v>-93966206</v>
      </c>
      <c r="E10" s="6">
        <v>-104208260</v>
      </c>
      <c r="F10" s="6">
        <v>-103891883</v>
      </c>
      <c r="G10" s="6">
        <v>-229183157</v>
      </c>
      <c r="H10" s="6">
        <v>-149215052</v>
      </c>
    </row>
    <row r="11" spans="1:9" ht="15.75" x14ac:dyDescent="0.25">
      <c r="A11" s="2"/>
      <c r="B11" s="8">
        <f>B9+B10</f>
        <v>219253623</v>
      </c>
      <c r="C11" s="8">
        <f t="shared" ref="C11:I11" si="1">C9+C10</f>
        <v>39205296</v>
      </c>
      <c r="D11" s="8">
        <f t="shared" si="1"/>
        <v>347508692</v>
      </c>
      <c r="E11" s="8">
        <f t="shared" si="1"/>
        <v>-793931361</v>
      </c>
      <c r="F11" s="8">
        <f t="shared" si="1"/>
        <v>999798052</v>
      </c>
      <c r="G11" s="8">
        <f t="shared" si="1"/>
        <v>126505751</v>
      </c>
      <c r="H11" s="8">
        <f>H9+H10</f>
        <v>-406213237</v>
      </c>
      <c r="I11" s="8">
        <f t="shared" si="1"/>
        <v>0</v>
      </c>
    </row>
    <row r="12" spans="1:9" ht="15.75" x14ac:dyDescent="0.25">
      <c r="A12" s="2"/>
      <c r="B12" s="6"/>
      <c r="C12" s="6"/>
      <c r="D12" s="6"/>
      <c r="E12" s="6"/>
      <c r="F12" s="6"/>
      <c r="G12" s="6"/>
      <c r="H12" s="6"/>
    </row>
    <row r="13" spans="1:9" x14ac:dyDescent="0.25">
      <c r="A13" s="25" t="s">
        <v>74</v>
      </c>
      <c r="B13" s="6"/>
      <c r="C13" s="6"/>
      <c r="D13" s="6"/>
      <c r="E13" s="6"/>
      <c r="F13" s="6"/>
      <c r="G13" s="6"/>
      <c r="H13" s="6"/>
    </row>
    <row r="14" spans="1:9" x14ac:dyDescent="0.25">
      <c r="A14" s="32" t="s">
        <v>17</v>
      </c>
      <c r="B14" s="6">
        <v>-44786994</v>
      </c>
      <c r="C14" s="6">
        <v>-10349148</v>
      </c>
      <c r="D14" s="6">
        <v>-31965128</v>
      </c>
      <c r="E14" s="6">
        <v>-126680997</v>
      </c>
      <c r="F14" s="6">
        <v>-31290206</v>
      </c>
      <c r="G14" s="6">
        <v>-381063967</v>
      </c>
      <c r="H14" s="6">
        <v>-117045625</v>
      </c>
    </row>
    <row r="15" spans="1:9" x14ac:dyDescent="0.25">
      <c r="A15" t="s">
        <v>38</v>
      </c>
      <c r="B15" s="6">
        <v>0</v>
      </c>
      <c r="C15" s="6">
        <v>-312297773</v>
      </c>
      <c r="D15" s="6">
        <v>-96567748</v>
      </c>
      <c r="E15" s="6">
        <v>0</v>
      </c>
      <c r="F15" s="6">
        <v>0</v>
      </c>
      <c r="G15" s="6">
        <v>-30971621</v>
      </c>
      <c r="H15" s="6">
        <v>-26924137</v>
      </c>
    </row>
    <row r="16" spans="1:9" x14ac:dyDescent="0.25">
      <c r="A16" t="s">
        <v>49</v>
      </c>
      <c r="B16" s="6"/>
      <c r="C16" s="6"/>
      <c r="D16" s="6"/>
      <c r="E16" s="6"/>
      <c r="F16" s="6"/>
      <c r="G16" s="6"/>
      <c r="H16" s="6">
        <v>700000</v>
      </c>
    </row>
    <row r="17" spans="1:8" x14ac:dyDescent="0.25">
      <c r="A17" t="s">
        <v>48</v>
      </c>
      <c r="B17" s="6"/>
      <c r="C17" s="6"/>
      <c r="D17" s="6"/>
      <c r="E17" s="6"/>
      <c r="F17" s="6"/>
      <c r="G17" s="6"/>
      <c r="H17" s="6">
        <v>6528786</v>
      </c>
    </row>
    <row r="18" spans="1:8" x14ac:dyDescent="0.25">
      <c r="A18" t="s">
        <v>45</v>
      </c>
      <c r="B18" s="6">
        <v>0</v>
      </c>
      <c r="C18" s="6">
        <v>0</v>
      </c>
      <c r="D18" s="6">
        <v>-895352113</v>
      </c>
      <c r="E18" s="6">
        <v>0</v>
      </c>
      <c r="F18" s="6">
        <v>0</v>
      </c>
      <c r="G18" s="6">
        <v>0</v>
      </c>
      <c r="H18" s="6"/>
    </row>
    <row r="19" spans="1:8" x14ac:dyDescent="0.25">
      <c r="A19" t="s">
        <v>18</v>
      </c>
      <c r="B19" s="6">
        <v>-29890381</v>
      </c>
      <c r="C19" s="6">
        <v>-206359128</v>
      </c>
      <c r="D19" s="6">
        <v>-147168650</v>
      </c>
      <c r="E19" s="6">
        <v>-259293630</v>
      </c>
      <c r="F19" s="6">
        <v>-103416248</v>
      </c>
      <c r="G19" s="6">
        <v>-369418952</v>
      </c>
      <c r="H19" s="6">
        <v>-64843010</v>
      </c>
    </row>
    <row r="20" spans="1:8" x14ac:dyDescent="0.25">
      <c r="A20" s="1"/>
      <c r="B20" s="8">
        <f t="shared" ref="B20:H20" si="2">SUM(B14:B19)</f>
        <v>-74677375</v>
      </c>
      <c r="C20" s="8">
        <f t="shared" si="2"/>
        <v>-529006049</v>
      </c>
      <c r="D20" s="8">
        <f t="shared" si="2"/>
        <v>-1171053639</v>
      </c>
      <c r="E20" s="8">
        <f t="shared" si="2"/>
        <v>-385974627</v>
      </c>
      <c r="F20" s="8">
        <f t="shared" si="2"/>
        <v>-134706454</v>
      </c>
      <c r="G20" s="8">
        <f t="shared" si="2"/>
        <v>-781454540</v>
      </c>
      <c r="H20" s="8">
        <f t="shared" si="2"/>
        <v>-201583986</v>
      </c>
    </row>
    <row r="21" spans="1:8" x14ac:dyDescent="0.25">
      <c r="B21" s="6"/>
      <c r="C21" s="6"/>
      <c r="D21" s="6"/>
      <c r="E21" s="6"/>
      <c r="F21" s="6"/>
      <c r="G21" s="6"/>
      <c r="H21" s="6"/>
    </row>
    <row r="22" spans="1:8" x14ac:dyDescent="0.25">
      <c r="A22" s="25" t="s">
        <v>75</v>
      </c>
      <c r="B22" s="6"/>
      <c r="C22" s="6"/>
      <c r="D22" s="6"/>
      <c r="E22" s="6"/>
      <c r="F22" s="6"/>
      <c r="G22" s="6"/>
      <c r="H22" s="6"/>
    </row>
    <row r="23" spans="1:8" x14ac:dyDescent="0.25">
      <c r="A23" t="s">
        <v>39</v>
      </c>
      <c r="B23" s="6">
        <v>156601276</v>
      </c>
      <c r="C23" s="6">
        <v>695332873</v>
      </c>
      <c r="D23" s="6">
        <v>630356091</v>
      </c>
      <c r="E23" s="6">
        <v>1414242367</v>
      </c>
      <c r="F23" s="6">
        <v>40946934</v>
      </c>
      <c r="G23" s="6">
        <v>1646522924</v>
      </c>
      <c r="H23" s="6">
        <v>1544397435</v>
      </c>
    </row>
    <row r="24" spans="1:8" x14ac:dyDescent="0.25">
      <c r="A24" t="s">
        <v>40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-1066437396</v>
      </c>
      <c r="H24" s="6">
        <v>-523955048</v>
      </c>
    </row>
    <row r="25" spans="1:8" x14ac:dyDescent="0.25">
      <c r="A25" t="s">
        <v>41</v>
      </c>
      <c r="B25" s="6">
        <v>-114561688</v>
      </c>
      <c r="C25" s="6">
        <v>-157961415</v>
      </c>
      <c r="D25" s="6">
        <v>-155472315</v>
      </c>
      <c r="E25" s="6">
        <v>-233659819</v>
      </c>
      <c r="F25" s="6">
        <v>-205727744</v>
      </c>
      <c r="G25" s="6">
        <v>-286050491</v>
      </c>
      <c r="H25" s="6">
        <v>-340399318</v>
      </c>
    </row>
    <row r="26" spans="1:8" x14ac:dyDescent="0.25">
      <c r="A26" t="s">
        <v>20</v>
      </c>
      <c r="B26" s="6">
        <v>-113967170</v>
      </c>
      <c r="C26" s="6">
        <v>0</v>
      </c>
      <c r="D26" s="6">
        <v>-68380302</v>
      </c>
      <c r="E26" s="6">
        <v>-152032082</v>
      </c>
      <c r="F26" s="6">
        <v>-106623462</v>
      </c>
      <c r="G26" s="6">
        <v>-90585239</v>
      </c>
      <c r="H26" s="6">
        <v>-93243081</v>
      </c>
    </row>
    <row r="27" spans="1:8" x14ac:dyDescent="0.25">
      <c r="A27" s="1"/>
      <c r="B27" s="8">
        <f>SUM(B23:B26)</f>
        <v>-71927582</v>
      </c>
      <c r="C27" s="8">
        <f t="shared" ref="C27:G27" si="3">SUM(C23:C26)</f>
        <v>537371458</v>
      </c>
      <c r="D27" s="8">
        <f t="shared" si="3"/>
        <v>406503474</v>
      </c>
      <c r="E27" s="8">
        <f t="shared" si="3"/>
        <v>1028550466</v>
      </c>
      <c r="F27" s="8">
        <f t="shared" si="3"/>
        <v>-271404272</v>
      </c>
      <c r="G27" s="8">
        <f t="shared" si="3"/>
        <v>203449798</v>
      </c>
      <c r="H27" s="8">
        <f t="shared" ref="H27" si="4">SUM(H23:H26)</f>
        <v>586799988</v>
      </c>
    </row>
    <row r="28" spans="1:8" x14ac:dyDescent="0.25">
      <c r="B28" s="6"/>
      <c r="C28" s="6"/>
      <c r="D28" s="6"/>
      <c r="E28" s="6"/>
      <c r="F28" s="6"/>
      <c r="G28" s="6"/>
      <c r="H28" s="6"/>
    </row>
    <row r="29" spans="1:8" x14ac:dyDescent="0.25">
      <c r="A29" s="1" t="s">
        <v>76</v>
      </c>
      <c r="B29" s="8">
        <f t="shared" ref="B29:H29" si="5">B11+B20+B27</f>
        <v>72648666</v>
      </c>
      <c r="C29" s="8">
        <f t="shared" si="5"/>
        <v>47570705</v>
      </c>
      <c r="D29" s="8">
        <f t="shared" si="5"/>
        <v>-417041473</v>
      </c>
      <c r="E29" s="8">
        <f t="shared" si="5"/>
        <v>-151355522</v>
      </c>
      <c r="F29" s="8">
        <f t="shared" si="5"/>
        <v>593687326</v>
      </c>
      <c r="G29" s="8">
        <f t="shared" si="5"/>
        <v>-451498991</v>
      </c>
      <c r="H29" s="8">
        <f t="shared" si="5"/>
        <v>-20997235</v>
      </c>
    </row>
    <row r="30" spans="1:8" x14ac:dyDescent="0.25">
      <c r="A30" s="1"/>
      <c r="B30" s="8"/>
      <c r="C30" s="8"/>
      <c r="D30" s="8"/>
      <c r="E30" s="8"/>
      <c r="F30" s="8"/>
      <c r="G30" s="8"/>
      <c r="H30" s="8"/>
    </row>
    <row r="31" spans="1:8" x14ac:dyDescent="0.25">
      <c r="A31" s="27" t="s">
        <v>77</v>
      </c>
      <c r="B31" s="8">
        <v>794796426</v>
      </c>
      <c r="C31" s="8">
        <v>867445092</v>
      </c>
      <c r="D31" s="8">
        <v>915015798</v>
      </c>
      <c r="E31" s="8">
        <v>490310672</v>
      </c>
      <c r="F31" s="8">
        <v>338955150</v>
      </c>
      <c r="G31" s="8">
        <v>932642477</v>
      </c>
      <c r="H31" s="8">
        <v>481143486</v>
      </c>
    </row>
    <row r="32" spans="1:8" x14ac:dyDescent="0.25">
      <c r="A32" s="27" t="s">
        <v>46</v>
      </c>
      <c r="B32" s="9">
        <v>0</v>
      </c>
      <c r="C32" s="9">
        <v>0</v>
      </c>
      <c r="D32" s="9">
        <v>-7663653</v>
      </c>
      <c r="E32" s="9">
        <v>0</v>
      </c>
      <c r="F32" s="9">
        <v>0</v>
      </c>
      <c r="G32" s="9">
        <v>0</v>
      </c>
      <c r="H32" s="9">
        <v>0</v>
      </c>
    </row>
    <row r="33" spans="1:8" x14ac:dyDescent="0.25">
      <c r="A33" s="1"/>
      <c r="B33" s="8">
        <f>SUM(B31:B32)</f>
        <v>794796426</v>
      </c>
      <c r="C33" s="8">
        <f t="shared" ref="C33:G33" si="6">SUM(C31:C32)</f>
        <v>867445092</v>
      </c>
      <c r="D33" s="8">
        <f t="shared" si="6"/>
        <v>907352145</v>
      </c>
      <c r="E33" s="8">
        <f t="shared" si="6"/>
        <v>490310672</v>
      </c>
      <c r="F33" s="8">
        <f t="shared" si="6"/>
        <v>338955150</v>
      </c>
      <c r="G33" s="8">
        <f t="shared" si="6"/>
        <v>932642477</v>
      </c>
      <c r="H33" s="8">
        <f t="shared" ref="H33" si="7">SUM(H31:H32)</f>
        <v>481143486</v>
      </c>
    </row>
    <row r="34" spans="1:8" x14ac:dyDescent="0.25">
      <c r="A34" s="1"/>
      <c r="B34" s="10"/>
      <c r="C34" s="10"/>
      <c r="D34" s="10"/>
      <c r="E34" s="10"/>
      <c r="F34" s="10"/>
      <c r="G34" s="10"/>
      <c r="H34" s="10"/>
    </row>
    <row r="35" spans="1:8" x14ac:dyDescent="0.25">
      <c r="A35" s="25" t="s">
        <v>78</v>
      </c>
      <c r="B35" s="8">
        <f>B29+B33</f>
        <v>867445092</v>
      </c>
      <c r="C35" s="8">
        <f>C29+C33</f>
        <v>915015797</v>
      </c>
      <c r="D35" s="8">
        <f t="shared" ref="D35:G35" si="8">D29+D33</f>
        <v>490310672</v>
      </c>
      <c r="E35" s="8">
        <f t="shared" si="8"/>
        <v>338955150</v>
      </c>
      <c r="F35" s="8">
        <f t="shared" si="8"/>
        <v>932642476</v>
      </c>
      <c r="G35" s="8">
        <f t="shared" si="8"/>
        <v>481143486</v>
      </c>
      <c r="H35" s="8">
        <f t="shared" ref="H35" si="9">H29+H33</f>
        <v>460146251</v>
      </c>
    </row>
    <row r="36" spans="1:8" x14ac:dyDescent="0.25">
      <c r="B36" s="6"/>
      <c r="C36" s="6"/>
      <c r="D36" s="6"/>
      <c r="E36" s="6"/>
      <c r="F36" s="6"/>
      <c r="G36" s="6"/>
      <c r="H36" s="6"/>
    </row>
    <row r="37" spans="1:8" x14ac:dyDescent="0.25">
      <c r="A37" s="25" t="s">
        <v>79</v>
      </c>
      <c r="B37" s="4">
        <f>B11/('1'!B38/10)</f>
        <v>3.206385707392752</v>
      </c>
      <c r="C37" s="4">
        <f>C11/('1'!C38/10)</f>
        <v>0.45867356630670375</v>
      </c>
      <c r="D37" s="4">
        <f>D11/('1'!D38/10)</f>
        <v>3.6300000014624096</v>
      </c>
      <c r="E37" s="4">
        <f>E11/('1'!E38/10)</f>
        <v>-8.2932338325254111</v>
      </c>
      <c r="F37" s="4">
        <f>F11/('1'!F38/10)</f>
        <v>10.443672385098541</v>
      </c>
      <c r="G37" s="4">
        <f>G11/('1'!G38/10)</f>
        <v>1.3214514827588923</v>
      </c>
      <c r="H37" s="4">
        <f>H11/('1'!H38/10)</f>
        <v>-4.2432148744758598</v>
      </c>
    </row>
    <row r="38" spans="1:8" x14ac:dyDescent="0.25">
      <c r="A38" s="25" t="s">
        <v>80</v>
      </c>
      <c r="B38" s="6">
        <f>'1'!B38/10</f>
        <v>68380302</v>
      </c>
      <c r="C38" s="6">
        <f>'1'!C38/10</f>
        <v>85475377</v>
      </c>
      <c r="D38" s="6">
        <f>'1'!D38/10</f>
        <v>95732422</v>
      </c>
      <c r="E38" s="6">
        <f>'1'!E38/10</f>
        <v>95732422</v>
      </c>
      <c r="F38" s="6">
        <f>'1'!F38/10</f>
        <v>95732422</v>
      </c>
      <c r="G38" s="6">
        <f>'1'!G38/10</f>
        <v>95732422</v>
      </c>
      <c r="H38" s="6">
        <f>'1'!H38/10</f>
        <v>95732422</v>
      </c>
    </row>
    <row r="39" spans="1:8" x14ac:dyDescent="0.25">
      <c r="A39" s="1"/>
      <c r="B39" s="4"/>
      <c r="C39" s="4"/>
      <c r="D39" s="4"/>
      <c r="E39" s="4"/>
      <c r="F39" s="4"/>
      <c r="G3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16.5703125" bestFit="1" customWidth="1"/>
  </cols>
  <sheetData>
    <row r="1" spans="1:8" x14ac:dyDescent="0.25">
      <c r="A1" s="19" t="s">
        <v>85</v>
      </c>
    </row>
    <row r="2" spans="1:8" x14ac:dyDescent="0.25">
      <c r="A2" s="19" t="s">
        <v>63</v>
      </c>
    </row>
    <row r="3" spans="1:8" x14ac:dyDescent="0.25">
      <c r="A3" s="19" t="s">
        <v>55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81</v>
      </c>
      <c r="B5" s="17">
        <f>'2'!B29/'1'!B21</f>
        <v>5.6289020737177405E-2</v>
      </c>
      <c r="C5" s="17">
        <f>'2'!C29/'1'!C21</f>
        <v>4.580005898447749E-2</v>
      </c>
      <c r="D5" s="17">
        <f>'2'!D29/'1'!D21</f>
        <v>4.9515703073402542E-2</v>
      </c>
      <c r="E5" s="17">
        <f>'2'!E29/'1'!E21</f>
        <v>3.0562634407011832E-2</v>
      </c>
      <c r="F5" s="17">
        <f>'2'!F29/'1'!F21</f>
        <v>2.7340991975065999E-2</v>
      </c>
      <c r="G5" s="17">
        <f>'2'!G29/'1'!G21</f>
        <v>3.3171392675316769E-2</v>
      </c>
      <c r="H5" s="17">
        <f>'2'!H29/'1'!H21</f>
        <v>1.8719509697234508E-2</v>
      </c>
    </row>
    <row r="6" spans="1:8" x14ac:dyDescent="0.25">
      <c r="A6" t="s">
        <v>82</v>
      </c>
      <c r="B6" s="17">
        <f>'2'!B29/'1'!B42</f>
        <v>8.0735548617049194E-2</v>
      </c>
      <c r="C6" s="17">
        <f>'2'!C29/'1'!C42</f>
        <v>7.0844443505287125E-2</v>
      </c>
      <c r="D6" s="17">
        <f>'2'!D29/'1'!D42</f>
        <v>7.6114545794283228E-2</v>
      </c>
      <c r="E6" s="17">
        <f>'2'!E29/'1'!E42</f>
        <v>5.6170091780712438E-2</v>
      </c>
      <c r="F6" s="17">
        <f>'2'!F29/'1'!F42</f>
        <v>4.9876844316771078E-2</v>
      </c>
      <c r="G6" s="17">
        <f>'2'!G29/'1'!G42</f>
        <v>6.9540343168391264E-2</v>
      </c>
      <c r="H6" s="17">
        <f>'2'!H29/'1'!H42</f>
        <v>4.3995657762664495E-2</v>
      </c>
    </row>
    <row r="7" spans="1:8" x14ac:dyDescent="0.25">
      <c r="A7" t="s">
        <v>50</v>
      </c>
      <c r="B7" s="17">
        <f>'1'!B27/'1'!B42</f>
        <v>0</v>
      </c>
      <c r="C7" s="17">
        <f>'1'!C27/'1'!C42</f>
        <v>0</v>
      </c>
      <c r="D7" s="17">
        <f>'1'!D27/'1'!D42</f>
        <v>9.1114293489777606E-2</v>
      </c>
      <c r="E7" s="17">
        <f>'1'!E27/'1'!E42</f>
        <v>0.28006408752338829</v>
      </c>
      <c r="F7" s="17">
        <f>'1'!F27/'1'!F42</f>
        <v>0.26943814839373814</v>
      </c>
      <c r="G7" s="17">
        <f>'1'!G27/'1'!G42</f>
        <v>0.41632453512416689</v>
      </c>
      <c r="H7" s="17">
        <f>'1'!H27/'1'!H42</f>
        <v>0.58034070845495012</v>
      </c>
    </row>
    <row r="8" spans="1:8" x14ac:dyDescent="0.25">
      <c r="A8" t="s">
        <v>51</v>
      </c>
      <c r="B8" s="18">
        <f>'1'!B13/'1'!B35</f>
        <v>2.6902223711513336</v>
      </c>
      <c r="C8" s="18">
        <f>'1'!C13/'1'!C35</f>
        <v>2.3098571114477693</v>
      </c>
      <c r="D8" s="18">
        <f>'1'!D13/'1'!D35</f>
        <v>2.2506830267964815</v>
      </c>
      <c r="E8" s="18">
        <f>'1'!E13/'1'!E35</f>
        <v>1.8387004114085863</v>
      </c>
      <c r="F8" s="18">
        <f>'1'!F13/'1'!F35</f>
        <v>1.9835814485531942</v>
      </c>
      <c r="G8" s="18">
        <f>'1'!G13/'1'!G35</f>
        <v>2.0169603730461194</v>
      </c>
      <c r="H8" s="18">
        <f>'1'!H13/'1'!H35</f>
        <v>2.0215866633945381</v>
      </c>
    </row>
    <row r="9" spans="1:8" x14ac:dyDescent="0.25">
      <c r="A9" t="s">
        <v>52</v>
      </c>
      <c r="B9" s="17">
        <f>'2'!B29/'2'!B5</f>
        <v>9.7269919402527674E-2</v>
      </c>
      <c r="C9" s="17">
        <f>'2'!C29/'2'!C5</f>
        <v>0.10341896837791638</v>
      </c>
      <c r="D9" s="17">
        <f>'2'!D29/'2'!D5</f>
        <v>0.14153724868244422</v>
      </c>
      <c r="E9" s="17">
        <f>'2'!E29/'2'!E5</f>
        <v>8.4409582270363701E-2</v>
      </c>
      <c r="F9" s="17">
        <f>'2'!F29/'2'!F5</f>
        <v>8.7727378340006976E-2</v>
      </c>
      <c r="G9" s="17">
        <f>'2'!G29/'2'!G5</f>
        <v>8.2690745707846097E-2</v>
      </c>
      <c r="H9" s="17">
        <f>'2'!H29/'2'!H5</f>
        <v>5.3279831649096047E-2</v>
      </c>
    </row>
    <row r="10" spans="1:8" x14ac:dyDescent="0.25">
      <c r="A10" t="s">
        <v>53</v>
      </c>
      <c r="B10" s="17">
        <f>'2'!B15/'2'!B5</f>
        <v>0.11167829240572251</v>
      </c>
      <c r="C10" s="17">
        <f>'2'!C15/'2'!C5</f>
        <v>0.11472938587149915</v>
      </c>
      <c r="D10" s="17">
        <f>'2'!D15/'2'!D5</f>
        <v>0.14645561144724997</v>
      </c>
      <c r="E10" s="17">
        <f>'2'!E15/'2'!E5</f>
        <v>0.11995214759185206</v>
      </c>
      <c r="F10" s="17">
        <f>'2'!F15/'2'!F5</f>
        <v>0.12486679758710144</v>
      </c>
      <c r="G10" s="17">
        <f>'2'!G15/'2'!G5</f>
        <v>0.11869430475233188</v>
      </c>
      <c r="H10" s="17">
        <f>'2'!H15/'2'!H5</f>
        <v>6.8840606798393073E-2</v>
      </c>
    </row>
    <row r="11" spans="1:8" x14ac:dyDescent="0.25">
      <c r="A11" t="s">
        <v>83</v>
      </c>
      <c r="B11" s="17">
        <f>'2'!B29/('1'!B27+'1'!B42)</f>
        <v>8.0735548617049194E-2</v>
      </c>
      <c r="C11" s="17">
        <f>'2'!C29/('1'!C27+'1'!C42)</f>
        <v>7.0844443505287125E-2</v>
      </c>
      <c r="D11" s="17">
        <f>'2'!D29/('1'!D27+'1'!D42)</f>
        <v>6.9758545230712191E-2</v>
      </c>
      <c r="E11" s="17">
        <f>'2'!E29/('1'!E27+'1'!E42)</f>
        <v>4.3880687168865007E-2</v>
      </c>
      <c r="F11" s="17">
        <f>'2'!F29/('1'!F27+'1'!F42)</f>
        <v>3.9290487984689836E-2</v>
      </c>
      <c r="G11" s="17">
        <f>'2'!G29/('1'!G27+'1'!G42)</f>
        <v>4.9099158733626518E-2</v>
      </c>
      <c r="H11" s="17">
        <f>'2'!H29/('1'!H27+'1'!H42)</f>
        <v>2.7839349785324253E-2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cp:lastPrinted>2020-01-05T07:42:43Z</cp:lastPrinted>
  <dcterms:created xsi:type="dcterms:W3CDTF">2017-04-17T04:07:28Z</dcterms:created>
  <dcterms:modified xsi:type="dcterms:W3CDTF">2020-04-11T14:31:38Z</dcterms:modified>
</cp:coreProperties>
</file>