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ny\Google Drive\Financial Statements\Checked &amp; Final\FS Template\Formate_1\Bank\A\"/>
    </mc:Choice>
  </mc:AlternateContent>
  <bookViews>
    <workbookView xWindow="240" yWindow="90" windowWidth="10515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</workbook>
</file>

<file path=xl/calcChain.xml><?xml version="1.0" encoding="utf-8"?>
<calcChain xmlns="http://schemas.openxmlformats.org/spreadsheetml/2006/main">
  <c r="G2" i="4" l="1"/>
  <c r="G3" i="4"/>
  <c r="G4" i="4"/>
  <c r="G5" i="4"/>
  <c r="G6" i="4"/>
  <c r="H41" i="3"/>
  <c r="H43" i="3"/>
  <c r="H42" i="3"/>
  <c r="H38" i="3"/>
  <c r="H33" i="3"/>
  <c r="H26" i="3"/>
  <c r="H17" i="3"/>
  <c r="H6" i="3"/>
  <c r="H36" i="2"/>
  <c r="F35" i="2"/>
  <c r="H35" i="2"/>
  <c r="G35" i="2"/>
  <c r="H34" i="2"/>
  <c r="H31" i="2"/>
  <c r="H30" i="2"/>
  <c r="H26" i="2"/>
  <c r="H25" i="2"/>
  <c r="H13" i="2"/>
  <c r="H6" i="2"/>
  <c r="H5" i="2" s="1"/>
  <c r="H23" i="1"/>
  <c r="H43" i="1"/>
  <c r="H42" i="1"/>
  <c r="H36" i="1"/>
  <c r="H32" i="1"/>
  <c r="H24" i="1" s="1"/>
  <c r="H5" i="1"/>
  <c r="G16" i="1"/>
  <c r="H9" i="1"/>
  <c r="H16" i="1"/>
  <c r="H6" i="1"/>
  <c r="H5" i="3" l="1"/>
  <c r="E32" i="1"/>
  <c r="B32" i="1"/>
  <c r="C6" i="4" l="1"/>
  <c r="E6" i="4"/>
  <c r="F6" i="4"/>
  <c r="B6" i="4"/>
  <c r="C35" i="2"/>
  <c r="D35" i="2"/>
  <c r="E35" i="2"/>
  <c r="B35" i="2"/>
  <c r="C43" i="1"/>
  <c r="D43" i="1"/>
  <c r="E43" i="1"/>
  <c r="F43" i="1"/>
  <c r="G43" i="1"/>
  <c r="B43" i="1"/>
  <c r="C6" i="2" l="1"/>
  <c r="D6" i="2"/>
  <c r="E6" i="2"/>
  <c r="F6" i="2"/>
  <c r="G6" i="2"/>
  <c r="B6" i="2"/>
  <c r="B5" i="2" s="1"/>
  <c r="E2" i="4" l="1"/>
  <c r="F5" i="2"/>
  <c r="D2" i="4"/>
  <c r="E5" i="2"/>
  <c r="C2" i="4"/>
  <c r="D5" i="2"/>
  <c r="F2" i="4"/>
  <c r="G5" i="2"/>
  <c r="B2" i="4"/>
  <c r="C5" i="2"/>
  <c r="G33" i="3" l="1"/>
  <c r="F33" i="3"/>
  <c r="E33" i="3"/>
  <c r="D33" i="3"/>
  <c r="C33" i="3"/>
  <c r="B33" i="3"/>
  <c r="G26" i="3"/>
  <c r="F26" i="3"/>
  <c r="E26" i="3"/>
  <c r="D26" i="3"/>
  <c r="C26" i="3"/>
  <c r="B26" i="3"/>
  <c r="G17" i="3"/>
  <c r="F17" i="3"/>
  <c r="E17" i="3"/>
  <c r="D17" i="3"/>
  <c r="C17" i="3"/>
  <c r="B17" i="3"/>
  <c r="G6" i="3"/>
  <c r="F6" i="3"/>
  <c r="F5" i="3" s="1"/>
  <c r="E6" i="3"/>
  <c r="D6" i="3"/>
  <c r="C6" i="3"/>
  <c r="C5" i="3" s="1"/>
  <c r="B6" i="3"/>
  <c r="B5" i="3" s="1"/>
  <c r="G31" i="2"/>
  <c r="F31" i="2"/>
  <c r="E31" i="2"/>
  <c r="D31" i="2"/>
  <c r="C31" i="2"/>
  <c r="B31" i="2"/>
  <c r="G26" i="2"/>
  <c r="F26" i="2"/>
  <c r="E26" i="2"/>
  <c r="D26" i="2"/>
  <c r="C26" i="2"/>
  <c r="B26" i="2"/>
  <c r="G13" i="2"/>
  <c r="G25" i="2" s="1"/>
  <c r="F13" i="2"/>
  <c r="F25" i="2" s="1"/>
  <c r="E13" i="2"/>
  <c r="D13" i="2"/>
  <c r="C13" i="2"/>
  <c r="C25" i="2" s="1"/>
  <c r="B13" i="2"/>
  <c r="B25" i="2" s="1"/>
  <c r="G5" i="3" l="1"/>
  <c r="G38" i="3" s="1"/>
  <c r="G41" i="3" s="1"/>
  <c r="B38" i="3"/>
  <c r="B41" i="3" s="1"/>
  <c r="B42" i="3"/>
  <c r="F38" i="3"/>
  <c r="F41" i="3" s="1"/>
  <c r="F42" i="3"/>
  <c r="C38" i="3"/>
  <c r="C41" i="3" s="1"/>
  <c r="C42" i="3"/>
  <c r="G42" i="3"/>
  <c r="B30" i="2"/>
  <c r="B34" i="2" s="1"/>
  <c r="F30" i="2"/>
  <c r="F34" i="2" s="1"/>
  <c r="E3" i="4"/>
  <c r="C30" i="2"/>
  <c r="C34" i="2" s="1"/>
  <c r="B3" i="4"/>
  <c r="G30" i="2"/>
  <c r="G34" i="2" s="1"/>
  <c r="F3" i="4"/>
  <c r="D5" i="3"/>
  <c r="E5" i="3"/>
  <c r="E25" i="2"/>
  <c r="D25" i="2"/>
  <c r="B24" i="1"/>
  <c r="B9" i="1"/>
  <c r="B13" i="1"/>
  <c r="E38" i="3" l="1"/>
  <c r="E41" i="3" s="1"/>
  <c r="E42" i="3"/>
  <c r="D38" i="3"/>
  <c r="D41" i="3" s="1"/>
  <c r="D42" i="3"/>
  <c r="D30" i="2"/>
  <c r="D34" i="2" s="1"/>
  <c r="C3" i="4"/>
  <c r="B4" i="4"/>
  <c r="E30" i="2"/>
  <c r="E34" i="2" s="1"/>
  <c r="D3" i="4"/>
  <c r="F4" i="4"/>
  <c r="E4" i="4"/>
  <c r="C32" i="1"/>
  <c r="C24" i="1" s="1"/>
  <c r="D32" i="1"/>
  <c r="D24" i="1" s="1"/>
  <c r="D4" i="4" l="1"/>
  <c r="C4" i="4"/>
  <c r="E16" i="1"/>
  <c r="B36" i="1"/>
  <c r="B42" i="1" s="1"/>
  <c r="C36" i="1"/>
  <c r="C42" i="1" s="1"/>
  <c r="D36" i="1"/>
  <c r="E36" i="1"/>
  <c r="E42" i="1" s="1"/>
  <c r="F36" i="1"/>
  <c r="F42" i="1" s="1"/>
  <c r="B23" i="1"/>
  <c r="C23" i="1"/>
  <c r="F32" i="1"/>
  <c r="B16" i="1"/>
  <c r="C16" i="1"/>
  <c r="D16" i="1"/>
  <c r="F16" i="1"/>
  <c r="C13" i="1"/>
  <c r="D13" i="1"/>
  <c r="E13" i="1"/>
  <c r="F13" i="1"/>
  <c r="C9" i="1"/>
  <c r="D9" i="1"/>
  <c r="E9" i="1"/>
  <c r="F9" i="1"/>
  <c r="B6" i="1"/>
  <c r="C6" i="1"/>
  <c r="D6" i="1"/>
  <c r="E6" i="1"/>
  <c r="F6" i="1"/>
  <c r="D42" i="1" l="1"/>
  <c r="D6" i="4"/>
  <c r="F24" i="1"/>
  <c r="F23" i="1" s="1"/>
  <c r="E24" i="1"/>
  <c r="E23" i="1" s="1"/>
  <c r="D23" i="1"/>
  <c r="B5" i="1"/>
  <c r="C5" i="1"/>
  <c r="D5" i="1"/>
  <c r="E5" i="1"/>
  <c r="F5" i="1"/>
  <c r="G9" i="1"/>
  <c r="G36" i="1"/>
  <c r="G42" i="1" s="1"/>
  <c r="G32" i="1"/>
  <c r="G24" i="1" s="1"/>
  <c r="G13" i="1"/>
  <c r="G6" i="1"/>
  <c r="G23" i="1" l="1"/>
  <c r="B5" i="4"/>
  <c r="C5" i="4"/>
  <c r="E5" i="4"/>
  <c r="D5" i="4"/>
  <c r="G5" i="1"/>
  <c r="F5" i="4" l="1"/>
</calcChain>
</file>

<file path=xl/sharedStrings.xml><?xml version="1.0" encoding="utf-8"?>
<sst xmlns="http://schemas.openxmlformats.org/spreadsheetml/2006/main" count="125" uniqueCount="121">
  <si>
    <t>Balance with Bnagladesh bank &amp; its agents banks</t>
  </si>
  <si>
    <t xml:space="preserve">In bangldesh </t>
  </si>
  <si>
    <t>Outside bangldesh</t>
  </si>
  <si>
    <t>General Investmnets etc</t>
  </si>
  <si>
    <t>Bills purcahsed and discounted</t>
  </si>
  <si>
    <t>Mudaraba savings deposits</t>
  </si>
  <si>
    <t>Mudaraba term deposits</t>
  </si>
  <si>
    <t>Other mudaraba deposits</t>
  </si>
  <si>
    <t>Al-wadeeah current acccounts &amp; other accounts etc</t>
  </si>
  <si>
    <t>Bills payable</t>
  </si>
  <si>
    <t>AIBL Subordinate Bond</t>
  </si>
  <si>
    <t>Paid up capital</t>
  </si>
  <si>
    <t>Statutory Reserve</t>
  </si>
  <si>
    <t>Revaluation Reserve</t>
  </si>
  <si>
    <t>Retained Earning</t>
  </si>
  <si>
    <t>Non contriolling interest</t>
  </si>
  <si>
    <t>Investment Income</t>
  </si>
  <si>
    <t>Profit paid on deposits &amp; borrowing</t>
  </si>
  <si>
    <t>Income from investment in shares /securities</t>
  </si>
  <si>
    <t>Commission,exchange and brokerage</t>
  </si>
  <si>
    <t>other operating income</t>
  </si>
  <si>
    <t>Salaries &amp; allowances &amp; contribution to PF</t>
  </si>
  <si>
    <t>Directors fees &amp; expenses</t>
  </si>
  <si>
    <t>Shariah supervisory committee's fees &amp; expenses</t>
  </si>
  <si>
    <t>Legal charges</t>
  </si>
  <si>
    <t>Auditors fee</t>
  </si>
  <si>
    <t>Salary allowances  to the Managing director</t>
  </si>
  <si>
    <t>Depreciation and repairs to the banks properties</t>
  </si>
  <si>
    <t>Stationery ,printing &amp; advertising etc</t>
  </si>
  <si>
    <t>Other expenses</t>
  </si>
  <si>
    <t>Provsion against investments &amp; contingent liabiliites</t>
  </si>
  <si>
    <t>Provison for dimintion in value of investment</t>
  </si>
  <si>
    <t>Other Provsion</t>
  </si>
  <si>
    <t>Current tax</t>
  </si>
  <si>
    <t>Deferred tax</t>
  </si>
  <si>
    <t>Investment income receipts in cash</t>
  </si>
  <si>
    <t>Profit paid on deposits and borrowing</t>
  </si>
  <si>
    <t>Dividend received</t>
  </si>
  <si>
    <t>Fees &amp; commission received in cash</t>
  </si>
  <si>
    <t>Recoveries from written off investments</t>
  </si>
  <si>
    <t>Cash payments to employees</t>
  </si>
  <si>
    <t xml:space="preserve">Cash payments to suppliers </t>
  </si>
  <si>
    <t>Received from other operating activities</t>
  </si>
  <si>
    <t>Paid for the other operaitng activiites</t>
  </si>
  <si>
    <t>Advanced income tax paid</t>
  </si>
  <si>
    <t>Increase /decrease of trading securities</t>
  </si>
  <si>
    <t>Increase /decrease of placements to other banks</t>
  </si>
  <si>
    <t xml:space="preserve">Increase /decrease of investment and advances to customers </t>
  </si>
  <si>
    <t>increase/decrease of other assests</t>
  </si>
  <si>
    <t>Increase /decrease of placement from other banks financial instituitons</t>
  </si>
  <si>
    <t xml:space="preserve">Increase /decrease of deposits from customers </t>
  </si>
  <si>
    <t>Increase/decrease of other liabiliites account of custoimers</t>
  </si>
  <si>
    <t>Increase /decrease of trading liabiliites</t>
  </si>
  <si>
    <t>Proceeds from sale of securiiites</t>
  </si>
  <si>
    <t>Proceeds from sale of securities</t>
  </si>
  <si>
    <t>Payments for purchase of securiites</t>
  </si>
  <si>
    <t xml:space="preserve">Purchase of property ,plant and equipmnet </t>
  </si>
  <si>
    <t>Sale proceeds of fixed assests</t>
  </si>
  <si>
    <t>Purchase slae of subsidiary</t>
  </si>
  <si>
    <t>Increase in exchange equalization accounts</t>
  </si>
  <si>
    <t>issue of AIBL subordinate bond</t>
  </si>
  <si>
    <t>Dividend paid</t>
  </si>
  <si>
    <t>Cash in hand(including foreign currency)</t>
  </si>
  <si>
    <t>Governmnet</t>
  </si>
  <si>
    <t>Increase in share capital</t>
  </si>
  <si>
    <t>Ratio</t>
  </si>
  <si>
    <t>Operating Margin</t>
  </si>
  <si>
    <t>Net Margin</t>
  </si>
  <si>
    <t>Capital to Risk Weighted Assets Ratio</t>
  </si>
  <si>
    <t>As at 31 December</t>
  </si>
  <si>
    <t>Property and Assets</t>
  </si>
  <si>
    <t>Cash</t>
  </si>
  <si>
    <t>Balance with Other Banks and Financial Institutions</t>
  </si>
  <si>
    <t>Placement with Banks &amp; Other Financial Institutions</t>
  </si>
  <si>
    <t>Investments in shares &amp; Securities</t>
  </si>
  <si>
    <t>Investments</t>
  </si>
  <si>
    <t>Others</t>
  </si>
  <si>
    <t>Fixed Assets including Premises, Furniture and Fixtures</t>
  </si>
  <si>
    <t>Other Assets</t>
  </si>
  <si>
    <t>Non-Banking Assets</t>
  </si>
  <si>
    <t>Liabilities and Capital</t>
  </si>
  <si>
    <t>Liabilities</t>
  </si>
  <si>
    <t>Placement from Banks &amp; Other Financial Institutions</t>
  </si>
  <si>
    <t>Deposits and Other Accounts</t>
  </si>
  <si>
    <t>Other Liabilities</t>
  </si>
  <si>
    <t>Deferred Tax Liabilities</t>
  </si>
  <si>
    <t>Shareholders’ Equity</t>
  </si>
  <si>
    <t>Net assets value per share</t>
  </si>
  <si>
    <t>Shares to calculate NAVPS</t>
  </si>
  <si>
    <t>Operating Income</t>
  </si>
  <si>
    <t>Net interest income/net profit on investments</t>
  </si>
  <si>
    <t>Operating Expenses</t>
  </si>
  <si>
    <t>Operating Profit</t>
  </si>
  <si>
    <t>Total Provisions</t>
  </si>
  <si>
    <t>Profit Before Taxation</t>
  </si>
  <si>
    <t>Provision for Taxation</t>
  </si>
  <si>
    <t>Net Profit</t>
  </si>
  <si>
    <t>Earnings per share (par value Taka 10)</t>
  </si>
  <si>
    <t>Shares to Calculate EPS</t>
  </si>
  <si>
    <t>Postage ,telegram,telephone and samp etc</t>
  </si>
  <si>
    <t>Net Interest/Investment Margin</t>
  </si>
  <si>
    <t>Return on Asset</t>
  </si>
  <si>
    <t>Return on Equity</t>
  </si>
  <si>
    <t>Non Performing Loan/Investment</t>
  </si>
  <si>
    <t>Advance/Investment to Deposit Ratio</t>
  </si>
  <si>
    <t>Net Cash Flows - Operating Activities</t>
  </si>
  <si>
    <t>Operating profit before changes in operating assets and liabilities</t>
  </si>
  <si>
    <t>Increase / (decrease) in operating assets and liabilities</t>
  </si>
  <si>
    <t>Net Cash Flows - Investment Activities</t>
  </si>
  <si>
    <t>Net Cash Flows - Financing Activities</t>
  </si>
  <si>
    <t>Net Change in Cash Flows</t>
  </si>
  <si>
    <t>Effects of exchange rate changes on cash and cash equivalents</t>
  </si>
  <si>
    <t>Cash and Cash Equivalents at Beginning Period</t>
  </si>
  <si>
    <t>Cash and Cash Equivalents at End of Period</t>
  </si>
  <si>
    <t>Shares to Calculate NOCFPS</t>
  </si>
  <si>
    <t>Net Operating Cash Flow Per Share</t>
  </si>
  <si>
    <t>Rent ,taxes,insurance and lighting etc</t>
  </si>
  <si>
    <t>Al-Arafah Islami Bank Limited</t>
  </si>
  <si>
    <t>Cash Flows Statement</t>
  </si>
  <si>
    <t>Balance Sheet</t>
  </si>
  <si>
    <t>Profit &amp; Loss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</si>
</sst>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164" fontId="0" fillId="0" borderId="0" xfId="1" applyNumberFormat="1" applyFont="1"/>
    <xf numFmtId="164" fontId="1" fillId="0" borderId="0" xfId="1" applyNumberFormat="1" applyFont="1"/>
    <xf numFmtId="164" fontId="2" fillId="0" borderId="0" xfId="1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1" applyNumberFormat="1" applyFont="1" applyAlignment="1">
      <alignment horizontal="center"/>
    </xf>
    <xf numFmtId="0" fontId="1" fillId="0" borderId="0" xfId="0" applyFont="1" applyAlignment="1"/>
    <xf numFmtId="164" fontId="0" fillId="0" borderId="0" xfId="1" applyNumberFormat="1" applyFont="1" applyAlignment="1"/>
    <xf numFmtId="0" fontId="0" fillId="0" borderId="0" xfId="0" applyAlignment="1"/>
    <xf numFmtId="164" fontId="1" fillId="0" borderId="0" xfId="1" applyNumberFormat="1" applyFont="1" applyAlignment="1"/>
    <xf numFmtId="164" fontId="2" fillId="0" borderId="0" xfId="1" applyNumberFormat="1" applyFont="1" applyAlignment="1"/>
    <xf numFmtId="164" fontId="0" fillId="0" borderId="0" xfId="1" applyNumberFormat="1" applyFont="1" applyAlignment="1">
      <alignment wrapText="1"/>
    </xf>
    <xf numFmtId="164" fontId="2" fillId="0" borderId="0" xfId="1" applyNumberFormat="1" applyFont="1" applyAlignment="1">
      <alignment wrapText="1"/>
    </xf>
    <xf numFmtId="164" fontId="1" fillId="0" borderId="0" xfId="1" applyNumberFormat="1" applyFont="1" applyAlignment="1">
      <alignment wrapText="1"/>
    </xf>
    <xf numFmtId="1" fontId="1" fillId="0" borderId="0" xfId="1" applyNumberFormat="1" applyFont="1" applyAlignment="1">
      <alignment wrapText="1"/>
    </xf>
    <xf numFmtId="1" fontId="3" fillId="0" borderId="0" xfId="1" applyNumberFormat="1" applyFont="1" applyAlignment="1">
      <alignment horizontal="center"/>
    </xf>
    <xf numFmtId="10" fontId="0" fillId="0" borderId="0" xfId="2" applyNumberFormat="1" applyFont="1"/>
    <xf numFmtId="164" fontId="1" fillId="0" borderId="0" xfId="0" applyNumberFormat="1" applyFont="1"/>
    <xf numFmtId="0" fontId="1" fillId="0" borderId="1" xfId="0" applyFont="1" applyBorder="1" applyAlignment="1">
      <alignment horizontal="left"/>
    </xf>
    <xf numFmtId="0" fontId="4" fillId="0" borderId="0" xfId="0" applyFont="1" applyBorder="1"/>
    <xf numFmtId="0" fontId="4" fillId="0" borderId="0" xfId="0" applyFont="1"/>
    <xf numFmtId="0" fontId="1" fillId="0" borderId="2" xfId="0" applyFont="1" applyBorder="1"/>
    <xf numFmtId="0" fontId="1" fillId="0" borderId="1" xfId="0" applyFont="1" applyBorder="1"/>
    <xf numFmtId="43" fontId="1" fillId="0" borderId="0" xfId="1" applyNumberFormat="1" applyFont="1"/>
    <xf numFmtId="2" fontId="1" fillId="0" borderId="0" xfId="0" applyNumberFormat="1" applyFont="1"/>
    <xf numFmtId="3" fontId="1" fillId="0" borderId="0" xfId="0" applyNumberFormat="1" applyFont="1"/>
    <xf numFmtId="0" fontId="5" fillId="0" borderId="0" xfId="0" applyFont="1" applyFill="1"/>
    <xf numFmtId="164" fontId="6" fillId="0" borderId="0" xfId="1" applyNumberFormat="1" applyFont="1"/>
    <xf numFmtId="0" fontId="6" fillId="0" borderId="0" xfId="0" applyFont="1"/>
    <xf numFmtId="164" fontId="7" fillId="0" borderId="0" xfId="1" applyNumberFormat="1" applyFont="1"/>
    <xf numFmtId="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42" sqref="D42"/>
    </sheetView>
  </sheetViews>
  <sheetFormatPr defaultRowHeight="15" x14ac:dyDescent="0.25"/>
  <cols>
    <col min="1" max="1" width="48.28515625" bestFit="1" customWidth="1"/>
    <col min="2" max="2" width="16.28515625" bestFit="1" customWidth="1"/>
    <col min="3" max="3" width="16.5703125" style="5" customWidth="1"/>
    <col min="4" max="5" width="16.28515625" style="5" bestFit="1" customWidth="1"/>
    <col min="6" max="6" width="18" style="5" bestFit="1" customWidth="1"/>
    <col min="7" max="7" width="18" bestFit="1" customWidth="1"/>
    <col min="8" max="8" width="16.28515625" bestFit="1" customWidth="1"/>
  </cols>
  <sheetData>
    <row r="1" spans="1:8" ht="15.75" x14ac:dyDescent="0.25">
      <c r="A1" s="8" t="s">
        <v>117</v>
      </c>
    </row>
    <row r="2" spans="1:8" x14ac:dyDescent="0.25">
      <c r="A2" s="2" t="s">
        <v>119</v>
      </c>
    </row>
    <row r="3" spans="1:8" x14ac:dyDescent="0.25">
      <c r="A3" t="s">
        <v>69</v>
      </c>
    </row>
    <row r="4" spans="1:8" x14ac:dyDescent="0.25">
      <c r="B4" s="9">
        <v>2012</v>
      </c>
      <c r="C4" s="10">
        <v>2013</v>
      </c>
      <c r="D4" s="10">
        <v>2014</v>
      </c>
      <c r="E4" s="10">
        <v>2015</v>
      </c>
      <c r="F4" s="10">
        <v>2016</v>
      </c>
      <c r="G4" s="9">
        <v>2017</v>
      </c>
      <c r="H4" s="9">
        <v>2018</v>
      </c>
    </row>
    <row r="5" spans="1:8" x14ac:dyDescent="0.25">
      <c r="A5" s="23" t="s">
        <v>70</v>
      </c>
      <c r="B5" s="6">
        <f t="shared" ref="B5:G5" si="0">B6+B9+B12+B13+B16+B19+B20</f>
        <v>149320364162</v>
      </c>
      <c r="C5" s="6">
        <f t="shared" si="0"/>
        <v>173161626609</v>
      </c>
      <c r="D5" s="6">
        <f t="shared" si="0"/>
        <v>210439006204</v>
      </c>
      <c r="E5" s="6">
        <f t="shared" si="0"/>
        <v>229106656939</v>
      </c>
      <c r="F5" s="6">
        <f t="shared" si="0"/>
        <v>272900048476</v>
      </c>
      <c r="G5" s="6">
        <f t="shared" si="0"/>
        <v>319255292507</v>
      </c>
      <c r="H5" s="6">
        <f>H6+H9+H12+H13+H16+H19+H20+H21+1</f>
        <v>338465295212</v>
      </c>
    </row>
    <row r="6" spans="1:8" x14ac:dyDescent="0.25">
      <c r="A6" s="24" t="s">
        <v>71</v>
      </c>
      <c r="B6" s="6">
        <f t="shared" ref="B6:H6" si="1">SUM(B7:B8)</f>
        <v>12684720255</v>
      </c>
      <c r="C6" s="6">
        <f t="shared" si="1"/>
        <v>17578595277</v>
      </c>
      <c r="D6" s="6">
        <f t="shared" si="1"/>
        <v>20674314372</v>
      </c>
      <c r="E6" s="6">
        <f t="shared" si="1"/>
        <v>26731459065</v>
      </c>
      <c r="F6" s="6">
        <f t="shared" si="1"/>
        <v>32887469102</v>
      </c>
      <c r="G6" s="6">
        <f t="shared" si="1"/>
        <v>39765981786</v>
      </c>
      <c r="H6" s="6">
        <f t="shared" si="1"/>
        <v>25721119409</v>
      </c>
    </row>
    <row r="7" spans="1:8" x14ac:dyDescent="0.25">
      <c r="A7" s="3" t="s">
        <v>62</v>
      </c>
      <c r="B7" s="5">
        <v>1082941132</v>
      </c>
      <c r="C7" s="5">
        <v>1532281100</v>
      </c>
      <c r="D7" s="5">
        <v>1301483575</v>
      </c>
      <c r="E7" s="5">
        <v>1779992510</v>
      </c>
      <c r="F7" s="5">
        <v>2033960977</v>
      </c>
      <c r="G7" s="5">
        <v>2096407675</v>
      </c>
      <c r="H7" s="35">
        <v>2616496304</v>
      </c>
    </row>
    <row r="8" spans="1:8" x14ac:dyDescent="0.25">
      <c r="A8" t="s">
        <v>0</v>
      </c>
      <c r="B8" s="5">
        <v>11601779123</v>
      </c>
      <c r="C8" s="5">
        <v>16046314177</v>
      </c>
      <c r="D8" s="5">
        <v>19372830797</v>
      </c>
      <c r="E8" s="5">
        <v>24951466555</v>
      </c>
      <c r="F8" s="5">
        <v>30853508125</v>
      </c>
      <c r="G8" s="5">
        <v>37669574111</v>
      </c>
      <c r="H8" s="35">
        <v>23104623105</v>
      </c>
    </row>
    <row r="9" spans="1:8" x14ac:dyDescent="0.25">
      <c r="A9" s="25" t="s">
        <v>72</v>
      </c>
      <c r="B9" s="6">
        <f t="shared" ref="B9:G9" si="2">SUM(B10:B11)</f>
        <v>2312980317</v>
      </c>
      <c r="C9" s="6">
        <f t="shared" si="2"/>
        <v>4698386669</v>
      </c>
      <c r="D9" s="6">
        <f t="shared" si="2"/>
        <v>4216394935</v>
      </c>
      <c r="E9" s="6">
        <f t="shared" si="2"/>
        <v>6390176770</v>
      </c>
      <c r="F9" s="6">
        <f t="shared" si="2"/>
        <v>9129841838</v>
      </c>
      <c r="G9" s="6">
        <f t="shared" si="2"/>
        <v>11398655018</v>
      </c>
      <c r="H9" s="6">
        <f>SUM(H10:H11)</f>
        <v>10308959501</v>
      </c>
    </row>
    <row r="10" spans="1:8" x14ac:dyDescent="0.25">
      <c r="A10" t="s">
        <v>1</v>
      </c>
      <c r="B10" s="5">
        <v>1055597112</v>
      </c>
      <c r="C10" s="5">
        <v>3136879134</v>
      </c>
      <c r="D10" s="5">
        <v>2512579627</v>
      </c>
      <c r="E10" s="5">
        <v>2436891773</v>
      </c>
      <c r="F10" s="5">
        <v>3426434934</v>
      </c>
      <c r="G10" s="5">
        <v>1070656791</v>
      </c>
      <c r="H10" s="35">
        <v>2005164277</v>
      </c>
    </row>
    <row r="11" spans="1:8" x14ac:dyDescent="0.25">
      <c r="A11" t="s">
        <v>2</v>
      </c>
      <c r="B11" s="5">
        <v>1257383205</v>
      </c>
      <c r="C11" s="5">
        <v>1561507535</v>
      </c>
      <c r="D11" s="5">
        <v>1703815308</v>
      </c>
      <c r="E11" s="5">
        <v>3953284997</v>
      </c>
      <c r="F11" s="5">
        <v>5703406904</v>
      </c>
      <c r="G11" s="5">
        <v>10327998227</v>
      </c>
      <c r="H11" s="35">
        <v>8303795224</v>
      </c>
    </row>
    <row r="12" spans="1:8" x14ac:dyDescent="0.25">
      <c r="A12" s="25" t="s">
        <v>73</v>
      </c>
      <c r="B12" s="5">
        <v>11300000000</v>
      </c>
      <c r="C12" s="5">
        <v>5400000000</v>
      </c>
      <c r="D12" s="5">
        <v>9750000000</v>
      </c>
      <c r="E12" s="5">
        <v>1100000000</v>
      </c>
      <c r="F12" s="6">
        <v>3333450160</v>
      </c>
      <c r="G12" s="6">
        <v>4400000000</v>
      </c>
      <c r="H12" s="6">
        <v>8200000000</v>
      </c>
    </row>
    <row r="13" spans="1:8" x14ac:dyDescent="0.25">
      <c r="A13" s="25" t="s">
        <v>74</v>
      </c>
      <c r="B13" s="6">
        <f t="shared" ref="B13:F13" si="3">B14+B15</f>
        <v>5511242916</v>
      </c>
      <c r="C13" s="6">
        <f t="shared" si="3"/>
        <v>7138935368</v>
      </c>
      <c r="D13" s="6">
        <f t="shared" si="3"/>
        <v>9120897395</v>
      </c>
      <c r="E13" s="6">
        <f t="shared" si="3"/>
        <v>8851134487</v>
      </c>
      <c r="F13" s="6">
        <f t="shared" si="3"/>
        <v>9158676294</v>
      </c>
      <c r="G13" s="6">
        <f>G14+G15</f>
        <v>10145490279</v>
      </c>
      <c r="H13" s="6">
        <v>12214670316</v>
      </c>
    </row>
    <row r="14" spans="1:8" x14ac:dyDescent="0.25">
      <c r="A14" t="s">
        <v>63</v>
      </c>
      <c r="B14" s="5">
        <v>4200000000</v>
      </c>
      <c r="C14" s="5">
        <v>5480000000</v>
      </c>
      <c r="D14" s="5">
        <v>7000000000</v>
      </c>
      <c r="E14" s="5">
        <v>6180000000</v>
      </c>
      <c r="F14" s="5">
        <v>6990000000</v>
      </c>
      <c r="G14" s="5">
        <v>8000000000</v>
      </c>
      <c r="H14" s="35">
        <v>11000000000</v>
      </c>
    </row>
    <row r="15" spans="1:8" x14ac:dyDescent="0.25">
      <c r="A15" t="s">
        <v>76</v>
      </c>
      <c r="B15" s="5">
        <v>1311242916</v>
      </c>
      <c r="C15" s="5">
        <v>1658935368</v>
      </c>
      <c r="D15" s="5">
        <v>2120897395</v>
      </c>
      <c r="E15" s="5">
        <v>2671134487</v>
      </c>
      <c r="F15" s="5">
        <v>2168676294</v>
      </c>
      <c r="G15" s="5">
        <v>2145490279</v>
      </c>
      <c r="H15" s="35">
        <v>1214670316</v>
      </c>
    </row>
    <row r="16" spans="1:8" x14ac:dyDescent="0.25">
      <c r="A16" s="25" t="s">
        <v>75</v>
      </c>
      <c r="B16" s="6">
        <f t="shared" ref="B16:H16" si="4">SUM(B17:B18)</f>
        <v>106650425680</v>
      </c>
      <c r="C16" s="6">
        <f t="shared" si="4"/>
        <v>125715395419</v>
      </c>
      <c r="D16" s="6">
        <f t="shared" si="4"/>
        <v>146740366319</v>
      </c>
      <c r="E16" s="6">
        <f t="shared" si="4"/>
        <v>162503144128</v>
      </c>
      <c r="F16" s="6">
        <f t="shared" si="4"/>
        <v>196519377941</v>
      </c>
      <c r="G16" s="6">
        <f>SUM(G17:G18)</f>
        <v>235905234524</v>
      </c>
      <c r="H16" s="6">
        <f t="shared" si="4"/>
        <v>261874133800</v>
      </c>
    </row>
    <row r="17" spans="1:8" x14ac:dyDescent="0.25">
      <c r="A17" t="s">
        <v>3</v>
      </c>
      <c r="B17" s="5">
        <v>95820214960</v>
      </c>
      <c r="C17" s="5">
        <v>117501184858</v>
      </c>
      <c r="D17" s="5">
        <v>143636454877</v>
      </c>
      <c r="E17" s="5">
        <v>148484014726</v>
      </c>
      <c r="F17" s="5">
        <v>180155243596</v>
      </c>
      <c r="G17" s="5">
        <v>216659827253</v>
      </c>
      <c r="H17" s="35">
        <v>244932304989</v>
      </c>
    </row>
    <row r="18" spans="1:8" x14ac:dyDescent="0.25">
      <c r="A18" t="s">
        <v>4</v>
      </c>
      <c r="B18" s="5">
        <v>10830210720</v>
      </c>
      <c r="C18" s="5">
        <v>8214210561</v>
      </c>
      <c r="D18" s="5">
        <v>3103911442</v>
      </c>
      <c r="E18" s="5">
        <v>14019129402</v>
      </c>
      <c r="F18" s="5">
        <v>16364134345</v>
      </c>
      <c r="G18" s="5">
        <v>19245407271</v>
      </c>
      <c r="H18" s="35">
        <v>16941828811</v>
      </c>
    </row>
    <row r="19" spans="1:8" x14ac:dyDescent="0.25">
      <c r="A19" s="24" t="s">
        <v>77</v>
      </c>
      <c r="B19" s="5">
        <v>2394620839</v>
      </c>
      <c r="C19" s="5">
        <v>2517217793</v>
      </c>
      <c r="D19" s="5">
        <v>2661107398</v>
      </c>
      <c r="E19" s="5">
        <v>3057379053</v>
      </c>
      <c r="F19" s="6">
        <v>3240185718</v>
      </c>
      <c r="G19" s="6">
        <v>3260376895</v>
      </c>
      <c r="H19" s="6">
        <v>4494609175</v>
      </c>
    </row>
    <row r="20" spans="1:8" x14ac:dyDescent="0.25">
      <c r="A20" s="24" t="s">
        <v>78</v>
      </c>
      <c r="B20" s="5">
        <v>8466374155</v>
      </c>
      <c r="C20" s="5">
        <v>10113096083</v>
      </c>
      <c r="D20" s="5">
        <v>17275925785</v>
      </c>
      <c r="E20" s="5">
        <v>20473363436</v>
      </c>
      <c r="F20" s="6">
        <v>18631047423</v>
      </c>
      <c r="G20" s="6">
        <v>14379554005</v>
      </c>
      <c r="H20" s="6">
        <v>15600927973</v>
      </c>
    </row>
    <row r="21" spans="1:8" x14ac:dyDescent="0.25">
      <c r="A21" s="24" t="s">
        <v>79</v>
      </c>
      <c r="B21" s="5">
        <v>0</v>
      </c>
      <c r="C21" s="5">
        <v>0</v>
      </c>
      <c r="E21" s="5">
        <v>0</v>
      </c>
      <c r="F21" s="5">
        <v>0</v>
      </c>
      <c r="G21" s="6">
        <v>0</v>
      </c>
      <c r="H21" s="6">
        <v>50875037</v>
      </c>
    </row>
    <row r="22" spans="1:8" x14ac:dyDescent="0.25">
      <c r="B22" s="5"/>
      <c r="G22" s="35"/>
      <c r="H22" s="35"/>
    </row>
    <row r="23" spans="1:8" x14ac:dyDescent="0.25">
      <c r="A23" s="23" t="s">
        <v>80</v>
      </c>
      <c r="B23" s="6">
        <f>(B24+B36+B41)-1</f>
        <v>149320364162</v>
      </c>
      <c r="C23" s="6">
        <f t="shared" ref="C23:G23" si="5">(C24+C36+C41)-1</f>
        <v>173161626604</v>
      </c>
      <c r="D23" s="6">
        <f t="shared" si="5"/>
        <v>210439006203</v>
      </c>
      <c r="E23" s="6">
        <f t="shared" si="5"/>
        <v>229106656935</v>
      </c>
      <c r="F23" s="6">
        <f t="shared" si="5"/>
        <v>272900048474</v>
      </c>
      <c r="G23" s="6">
        <f t="shared" si="5"/>
        <v>319255292506</v>
      </c>
      <c r="H23" s="6">
        <f>(H24+H36+H41)+1</f>
        <v>338465295212</v>
      </c>
    </row>
    <row r="24" spans="1:8" x14ac:dyDescent="0.25">
      <c r="A24" s="25" t="s">
        <v>81</v>
      </c>
      <c r="B24" s="6">
        <f>B25+B32+B34+B35+B33</f>
        <v>135269675147</v>
      </c>
      <c r="C24" s="6">
        <f t="shared" ref="C24:H24" si="6">C25+C32+C34+C35+C33</f>
        <v>157070456605</v>
      </c>
      <c r="D24" s="6">
        <f t="shared" si="6"/>
        <v>192279482513</v>
      </c>
      <c r="E24" s="6">
        <f t="shared" si="6"/>
        <v>209870582418</v>
      </c>
      <c r="F24" s="6">
        <f t="shared" si="6"/>
        <v>251562560540</v>
      </c>
      <c r="G24" s="6">
        <f t="shared" si="6"/>
        <v>296734617726</v>
      </c>
      <c r="H24" s="6">
        <f t="shared" si="6"/>
        <v>314982065956</v>
      </c>
    </row>
    <row r="25" spans="1:8" x14ac:dyDescent="0.25">
      <c r="A25" s="25" t="s">
        <v>82</v>
      </c>
      <c r="B25" s="6">
        <v>6230000000</v>
      </c>
      <c r="C25" s="6">
        <v>3400000000</v>
      </c>
      <c r="D25" s="6">
        <v>8900000000</v>
      </c>
      <c r="E25" s="6">
        <v>12795916017</v>
      </c>
      <c r="F25" s="6">
        <v>25084653806</v>
      </c>
      <c r="G25" s="6">
        <v>32218677048</v>
      </c>
      <c r="H25" s="6">
        <v>21759835650</v>
      </c>
    </row>
    <row r="26" spans="1:8" x14ac:dyDescent="0.25">
      <c r="A26" s="31" t="s">
        <v>83</v>
      </c>
      <c r="B26" s="32"/>
      <c r="C26" s="32"/>
      <c r="D26" s="32"/>
      <c r="E26" s="32"/>
      <c r="F26" s="32"/>
      <c r="G26" s="33"/>
    </row>
    <row r="27" spans="1:8" x14ac:dyDescent="0.25">
      <c r="A27" s="33" t="s">
        <v>5</v>
      </c>
      <c r="B27" s="32">
        <v>9998519808</v>
      </c>
      <c r="C27" s="32">
        <v>12267376580</v>
      </c>
      <c r="D27" s="32">
        <v>17501279699</v>
      </c>
      <c r="E27" s="32">
        <v>21905934320</v>
      </c>
      <c r="F27" s="32">
        <v>26053949961</v>
      </c>
      <c r="G27" s="32">
        <v>32130000015</v>
      </c>
      <c r="H27" s="35">
        <v>37678761490</v>
      </c>
    </row>
    <row r="28" spans="1:8" x14ac:dyDescent="0.25">
      <c r="A28" s="33" t="s">
        <v>6</v>
      </c>
      <c r="B28" s="32">
        <v>76618032206</v>
      </c>
      <c r="C28" s="32">
        <v>90041393769</v>
      </c>
      <c r="D28" s="32">
        <v>99149208227</v>
      </c>
      <c r="E28" s="32">
        <v>92519200283</v>
      </c>
      <c r="F28" s="32">
        <v>104981785080</v>
      </c>
      <c r="G28" s="32">
        <v>135929026231</v>
      </c>
      <c r="H28" s="35">
        <v>152181785427</v>
      </c>
    </row>
    <row r="29" spans="1:8" x14ac:dyDescent="0.25">
      <c r="A29" s="33" t="s">
        <v>7</v>
      </c>
      <c r="B29" s="32">
        <v>18208830719</v>
      </c>
      <c r="C29" s="32">
        <v>24152503796</v>
      </c>
      <c r="D29" s="32">
        <v>33500490137</v>
      </c>
      <c r="E29" s="32">
        <v>37764527251</v>
      </c>
      <c r="F29" s="32">
        <v>46027267857</v>
      </c>
      <c r="G29" s="32">
        <v>47832419620</v>
      </c>
      <c r="H29" s="35">
        <v>49467884447</v>
      </c>
    </row>
    <row r="30" spans="1:8" x14ac:dyDescent="0.25">
      <c r="A30" s="33" t="s">
        <v>8</v>
      </c>
      <c r="B30" s="32">
        <v>12898844570</v>
      </c>
      <c r="C30" s="32">
        <v>13566062046</v>
      </c>
      <c r="D30" s="32">
        <v>15304022367</v>
      </c>
      <c r="E30" s="32">
        <v>16457585767</v>
      </c>
      <c r="F30" s="32">
        <v>20693095761</v>
      </c>
      <c r="G30" s="32">
        <v>26435038160</v>
      </c>
      <c r="H30" s="35">
        <v>24454571622</v>
      </c>
    </row>
    <row r="31" spans="1:8" x14ac:dyDescent="0.25">
      <c r="A31" s="33" t="s">
        <v>9</v>
      </c>
      <c r="B31" s="32">
        <v>959167532</v>
      </c>
      <c r="C31" s="32">
        <v>953220429</v>
      </c>
      <c r="D31" s="32">
        <v>1396165765</v>
      </c>
      <c r="E31" s="32">
        <v>1239833780</v>
      </c>
      <c r="F31" s="32">
        <v>1947821349</v>
      </c>
      <c r="G31" s="32">
        <v>2479779449</v>
      </c>
      <c r="H31" s="35">
        <v>2422489486</v>
      </c>
    </row>
    <row r="32" spans="1:8" x14ac:dyDescent="0.25">
      <c r="A32" s="33"/>
      <c r="B32" s="34">
        <f t="shared" ref="B32:H32" si="7">SUM(B27:B31)</f>
        <v>118683394835</v>
      </c>
      <c r="C32" s="34">
        <f t="shared" si="7"/>
        <v>140980556620</v>
      </c>
      <c r="D32" s="34">
        <f t="shared" si="7"/>
        <v>166851166195</v>
      </c>
      <c r="E32" s="34">
        <f t="shared" si="7"/>
        <v>169887081401</v>
      </c>
      <c r="F32" s="34">
        <f t="shared" si="7"/>
        <v>199703920008</v>
      </c>
      <c r="G32" s="34">
        <f t="shared" si="7"/>
        <v>244806263475</v>
      </c>
      <c r="H32" s="34">
        <f t="shared" si="7"/>
        <v>266205492472</v>
      </c>
    </row>
    <row r="33" spans="1:8" x14ac:dyDescent="0.25">
      <c r="A33" s="25" t="s">
        <v>10</v>
      </c>
      <c r="B33" s="5"/>
      <c r="E33" s="6">
        <v>3000000000</v>
      </c>
      <c r="F33" s="6">
        <v>3000000000</v>
      </c>
      <c r="G33" s="6">
        <v>3000000000</v>
      </c>
      <c r="H33" s="35">
        <v>7400000000</v>
      </c>
    </row>
    <row r="34" spans="1:8" x14ac:dyDescent="0.25">
      <c r="A34" s="25" t="s">
        <v>84</v>
      </c>
      <c r="B34" s="6">
        <v>10307395261</v>
      </c>
      <c r="C34" s="6">
        <v>12625221747</v>
      </c>
      <c r="D34" s="6">
        <v>16453425523</v>
      </c>
      <c r="E34" s="6">
        <v>24104783880</v>
      </c>
      <c r="F34" s="6">
        <v>23698530129</v>
      </c>
      <c r="G34" s="6">
        <v>16608728003</v>
      </c>
      <c r="H34" s="35">
        <v>19450871395</v>
      </c>
    </row>
    <row r="35" spans="1:8" x14ac:dyDescent="0.25">
      <c r="A35" s="25" t="s">
        <v>85</v>
      </c>
      <c r="B35" s="6">
        <v>48885051</v>
      </c>
      <c r="C35" s="6">
        <v>64678238</v>
      </c>
      <c r="D35" s="6">
        <v>74890795</v>
      </c>
      <c r="E35" s="6">
        <v>82801120</v>
      </c>
      <c r="F35" s="6">
        <v>75456597</v>
      </c>
      <c r="G35" s="6">
        <v>100949200</v>
      </c>
      <c r="H35" s="35">
        <v>165866439</v>
      </c>
    </row>
    <row r="36" spans="1:8" x14ac:dyDescent="0.25">
      <c r="A36" s="25" t="s">
        <v>86</v>
      </c>
      <c r="B36" s="6">
        <f t="shared" ref="B36:H36" si="8">SUM(B37:B40)</f>
        <v>12448986215</v>
      </c>
      <c r="C36" s="6">
        <f t="shared" si="8"/>
        <v>14498648477</v>
      </c>
      <c r="D36" s="6">
        <f t="shared" si="8"/>
        <v>16580640671</v>
      </c>
      <c r="E36" s="6">
        <f t="shared" si="8"/>
        <v>17517891435</v>
      </c>
      <c r="F36" s="6">
        <f t="shared" si="8"/>
        <v>19610801783</v>
      </c>
      <c r="G36" s="6">
        <f t="shared" si="8"/>
        <v>20759177426</v>
      </c>
      <c r="H36" s="6">
        <f t="shared" si="8"/>
        <v>21714808247</v>
      </c>
    </row>
    <row r="37" spans="1:8" x14ac:dyDescent="0.25">
      <c r="A37" t="s">
        <v>11</v>
      </c>
      <c r="B37" s="5">
        <v>7130980100</v>
      </c>
      <c r="C37" s="5">
        <v>8343246710</v>
      </c>
      <c r="D37" s="5">
        <v>9469585030</v>
      </c>
      <c r="E37" s="5">
        <v>9469585030</v>
      </c>
      <c r="F37" s="5">
        <v>9943064280</v>
      </c>
      <c r="G37" s="5">
        <v>9943064280</v>
      </c>
      <c r="H37" s="35">
        <v>10440217500</v>
      </c>
    </row>
    <row r="38" spans="1:8" x14ac:dyDescent="0.25">
      <c r="A38" t="s">
        <v>12</v>
      </c>
      <c r="B38" s="5">
        <v>1238380901</v>
      </c>
      <c r="C38" s="5">
        <v>3849648168</v>
      </c>
      <c r="D38" s="5">
        <v>4643316650</v>
      </c>
      <c r="E38" s="5">
        <v>5440728703</v>
      </c>
      <c r="F38" s="5">
        <v>6490088540</v>
      </c>
      <c r="G38" s="5">
        <v>7576581114</v>
      </c>
      <c r="H38" s="35">
        <v>8388044096</v>
      </c>
    </row>
    <row r="39" spans="1:8" x14ac:dyDescent="0.25">
      <c r="A39" t="s">
        <v>13</v>
      </c>
      <c r="B39" s="5">
        <v>3102076966</v>
      </c>
      <c r="C39" s="5">
        <v>977548248</v>
      </c>
      <c r="D39" s="5">
        <v>977548248</v>
      </c>
      <c r="E39" s="5">
        <v>991589940</v>
      </c>
      <c r="F39" s="5">
        <v>978069978</v>
      </c>
      <c r="G39" s="5">
        <v>980376225</v>
      </c>
      <c r="H39" s="35">
        <v>977583714</v>
      </c>
    </row>
    <row r="40" spans="1:8" x14ac:dyDescent="0.25">
      <c r="A40" t="s">
        <v>14</v>
      </c>
      <c r="B40" s="5">
        <v>977548248</v>
      </c>
      <c r="C40" s="5">
        <v>1328205351</v>
      </c>
      <c r="D40" s="5">
        <v>1490190743</v>
      </c>
      <c r="E40" s="5">
        <v>1615987762</v>
      </c>
      <c r="F40" s="5">
        <v>2199578985</v>
      </c>
      <c r="G40" s="5">
        <v>2259155807</v>
      </c>
      <c r="H40" s="35">
        <v>1908962937</v>
      </c>
    </row>
    <row r="41" spans="1:8" x14ac:dyDescent="0.25">
      <c r="A41" s="25" t="s">
        <v>15</v>
      </c>
      <c r="B41" s="6">
        <v>1601702801</v>
      </c>
      <c r="C41" s="6">
        <v>1592521523</v>
      </c>
      <c r="D41" s="6">
        <v>1578883020</v>
      </c>
      <c r="E41" s="6">
        <v>1718183083</v>
      </c>
      <c r="F41" s="6">
        <v>1726686152</v>
      </c>
      <c r="G41" s="6">
        <v>1761497355</v>
      </c>
      <c r="H41" s="6">
        <v>1768421008</v>
      </c>
    </row>
    <row r="42" spans="1:8" s="2" customFormat="1" x14ac:dyDescent="0.25">
      <c r="A42" s="27" t="s">
        <v>87</v>
      </c>
      <c r="B42" s="28">
        <f>B36/(B37/10)</f>
        <v>17.457608968786772</v>
      </c>
      <c r="C42" s="28">
        <f t="shared" ref="C42:H42" si="9">C36/(C37/10)</f>
        <v>17.377705563497596</v>
      </c>
      <c r="D42" s="28">
        <f t="shared" si="9"/>
        <v>17.509363523820642</v>
      </c>
      <c r="E42" s="28">
        <f t="shared" si="9"/>
        <v>18.499112030255461</v>
      </c>
      <c r="F42" s="28">
        <f t="shared" si="9"/>
        <v>19.72309665386172</v>
      </c>
      <c r="G42" s="28">
        <f t="shared" si="9"/>
        <v>20.87804809605435</v>
      </c>
      <c r="H42" s="28">
        <f t="shared" si="9"/>
        <v>20.799191441174479</v>
      </c>
    </row>
    <row r="43" spans="1:8" s="2" customFormat="1" x14ac:dyDescent="0.25">
      <c r="A43" s="27" t="s">
        <v>88</v>
      </c>
      <c r="B43" s="6">
        <f>B37/10</f>
        <v>713098010</v>
      </c>
      <c r="C43" s="6">
        <f t="shared" ref="C43:H43" si="10">C37/10</f>
        <v>834324671</v>
      </c>
      <c r="D43" s="6">
        <f t="shared" si="10"/>
        <v>946958503</v>
      </c>
      <c r="E43" s="6">
        <f t="shared" si="10"/>
        <v>946958503</v>
      </c>
      <c r="F43" s="6">
        <f t="shared" si="10"/>
        <v>994306428</v>
      </c>
      <c r="G43" s="6">
        <f t="shared" si="10"/>
        <v>994306428</v>
      </c>
      <c r="H43" s="6">
        <f t="shared" si="10"/>
        <v>1044021750</v>
      </c>
    </row>
    <row r="44" spans="1:8" x14ac:dyDescent="0.25">
      <c r="B44" s="5"/>
      <c r="G44" s="5"/>
    </row>
    <row r="45" spans="1:8" x14ac:dyDescent="0.25">
      <c r="B45" s="5"/>
      <c r="G45" s="5"/>
    </row>
    <row r="46" spans="1:8" x14ac:dyDescent="0.25">
      <c r="A46" s="2"/>
      <c r="B46" s="6"/>
      <c r="C46" s="6"/>
      <c r="D46" s="6"/>
      <c r="E46" s="6"/>
      <c r="F46" s="6"/>
      <c r="G46" s="6"/>
    </row>
    <row r="47" spans="1:8" x14ac:dyDescent="0.25">
      <c r="B47" s="5"/>
      <c r="G47" s="5"/>
    </row>
    <row r="48" spans="1:8" x14ac:dyDescent="0.25">
      <c r="B48" s="5"/>
      <c r="G48" s="5"/>
    </row>
    <row r="49" spans="1:7" x14ac:dyDescent="0.25">
      <c r="B49" s="5"/>
      <c r="G49" s="5"/>
    </row>
    <row r="50" spans="1:7" x14ac:dyDescent="0.25">
      <c r="B50" s="6"/>
      <c r="C50" s="6"/>
      <c r="D50" s="6"/>
      <c r="E50" s="6"/>
      <c r="F50" s="6"/>
      <c r="G50" s="6"/>
    </row>
    <row r="51" spans="1:7" x14ac:dyDescent="0.25">
      <c r="A51" s="2"/>
      <c r="B51" s="6"/>
      <c r="C51" s="6"/>
      <c r="D51" s="6"/>
      <c r="E51" s="6"/>
      <c r="F51" s="6"/>
      <c r="G51" s="6"/>
    </row>
    <row r="52" spans="1:7" x14ac:dyDescent="0.25">
      <c r="B52" s="5"/>
      <c r="G52" s="5"/>
    </row>
    <row r="53" spans="1:7" x14ac:dyDescent="0.25">
      <c r="B53" s="5"/>
      <c r="G53" s="5"/>
    </row>
    <row r="54" spans="1:7" x14ac:dyDescent="0.25">
      <c r="B54" s="5"/>
      <c r="G54" s="5"/>
    </row>
    <row r="55" spans="1:7" x14ac:dyDescent="0.25">
      <c r="B55" s="5"/>
      <c r="G55" s="5"/>
    </row>
    <row r="56" spans="1:7" x14ac:dyDescent="0.25">
      <c r="B56" s="5"/>
      <c r="G56" s="5"/>
    </row>
    <row r="57" spans="1:7" x14ac:dyDescent="0.25">
      <c r="B57" s="5"/>
      <c r="G57" s="5"/>
    </row>
    <row r="58" spans="1:7" x14ac:dyDescent="0.25">
      <c r="B58" s="5"/>
      <c r="G58" s="5"/>
    </row>
    <row r="59" spans="1:7" x14ac:dyDescent="0.25">
      <c r="B59" s="5"/>
      <c r="G59" s="5"/>
    </row>
    <row r="60" spans="1:7" x14ac:dyDescent="0.25">
      <c r="B60" s="5"/>
      <c r="G60" s="5"/>
    </row>
    <row r="61" spans="1:7" x14ac:dyDescent="0.25">
      <c r="B61" s="5"/>
      <c r="G61" s="5"/>
    </row>
    <row r="62" spans="1:7" x14ac:dyDescent="0.25">
      <c r="B62" s="5"/>
      <c r="G62" s="5"/>
    </row>
    <row r="63" spans="1:7" x14ac:dyDescent="0.25">
      <c r="A63" s="2"/>
      <c r="B63" s="6"/>
      <c r="C63" s="6"/>
      <c r="D63" s="6"/>
      <c r="E63" s="6"/>
      <c r="F63" s="6"/>
      <c r="G63" s="6"/>
    </row>
    <row r="64" spans="1:7" x14ac:dyDescent="0.25">
      <c r="A64" s="2"/>
      <c r="B64" s="6"/>
      <c r="C64" s="6"/>
      <c r="D64" s="6"/>
      <c r="E64" s="6"/>
      <c r="F64" s="6"/>
      <c r="G64" s="6"/>
    </row>
    <row r="65" spans="1:7" x14ac:dyDescent="0.25">
      <c r="B65" s="5"/>
      <c r="F65" s="7"/>
      <c r="G65" s="5"/>
    </row>
    <row r="66" spans="1:7" x14ac:dyDescent="0.25">
      <c r="B66" s="5"/>
      <c r="G66" s="5"/>
    </row>
    <row r="67" spans="1:7" x14ac:dyDescent="0.25">
      <c r="B67" s="5"/>
      <c r="G67" s="5"/>
    </row>
    <row r="68" spans="1:7" x14ac:dyDescent="0.25">
      <c r="A68" s="2"/>
      <c r="B68" s="6"/>
      <c r="C68" s="6"/>
      <c r="D68" s="6"/>
      <c r="E68" s="6"/>
      <c r="F68" s="6"/>
      <c r="G68" s="6"/>
    </row>
    <row r="69" spans="1:7" x14ac:dyDescent="0.25">
      <c r="A69" s="2"/>
      <c r="B69" s="6"/>
      <c r="C69" s="6"/>
      <c r="D69" s="6"/>
      <c r="E69" s="6"/>
      <c r="F69" s="6"/>
      <c r="G69" s="6"/>
    </row>
    <row r="70" spans="1:7" x14ac:dyDescent="0.25">
      <c r="B70" s="5"/>
      <c r="G70" s="5"/>
    </row>
    <row r="71" spans="1:7" x14ac:dyDescent="0.25">
      <c r="B71" s="5"/>
      <c r="G71" s="5"/>
    </row>
    <row r="72" spans="1:7" x14ac:dyDescent="0.25">
      <c r="A72" s="2"/>
      <c r="B72" s="6"/>
      <c r="C72" s="6"/>
      <c r="D72" s="6"/>
      <c r="E72" s="6"/>
      <c r="F72" s="6"/>
      <c r="G72" s="6"/>
    </row>
    <row r="73" spans="1:7" x14ac:dyDescent="0.25">
      <c r="A73" s="2"/>
      <c r="B73" s="6"/>
      <c r="C73" s="6"/>
      <c r="D73" s="6"/>
      <c r="E73" s="6"/>
      <c r="F73" s="6"/>
      <c r="G73" s="6"/>
    </row>
    <row r="74" spans="1:7" x14ac:dyDescent="0.25">
      <c r="B74" s="5"/>
      <c r="G74" s="5"/>
    </row>
    <row r="75" spans="1:7" x14ac:dyDescent="0.25">
      <c r="B75" s="5"/>
      <c r="G75" s="5"/>
    </row>
    <row r="76" spans="1:7" x14ac:dyDescent="0.25">
      <c r="A76" s="4"/>
      <c r="B76" s="5"/>
      <c r="G76" s="5"/>
    </row>
    <row r="77" spans="1:7" x14ac:dyDescent="0.25">
      <c r="B77" s="5"/>
      <c r="G77" s="5"/>
    </row>
    <row r="78" spans="1:7" x14ac:dyDescent="0.25">
      <c r="A78" s="2"/>
      <c r="B78" s="5"/>
      <c r="G78" s="5"/>
    </row>
    <row r="79" spans="1:7" x14ac:dyDescent="0.25">
      <c r="B79" s="5"/>
      <c r="G79" s="5"/>
    </row>
    <row r="80" spans="1:7" x14ac:dyDescent="0.25">
      <c r="B80" s="5"/>
      <c r="G80" s="5"/>
    </row>
    <row r="81" spans="1:7" x14ac:dyDescent="0.25">
      <c r="B81" s="5"/>
      <c r="G81" s="5"/>
    </row>
    <row r="82" spans="1:7" x14ac:dyDescent="0.25">
      <c r="B82" s="5"/>
      <c r="G82" s="5"/>
    </row>
    <row r="83" spans="1:7" x14ac:dyDescent="0.25">
      <c r="B83" s="5"/>
      <c r="G83" s="5"/>
    </row>
    <row r="84" spans="1:7" x14ac:dyDescent="0.25">
      <c r="B84" s="5"/>
      <c r="G84" s="5"/>
    </row>
    <row r="85" spans="1:7" x14ac:dyDescent="0.25">
      <c r="B85" s="5"/>
      <c r="G85" s="5"/>
    </row>
    <row r="86" spans="1:7" x14ac:dyDescent="0.25">
      <c r="B86" s="5"/>
      <c r="G86" s="5"/>
    </row>
    <row r="87" spans="1:7" x14ac:dyDescent="0.25">
      <c r="B87" s="5"/>
      <c r="G87" s="5"/>
    </row>
    <row r="88" spans="1:7" x14ac:dyDescent="0.25">
      <c r="B88" s="5"/>
      <c r="G88" s="7"/>
    </row>
    <row r="89" spans="1:7" x14ac:dyDescent="0.25">
      <c r="A89" s="4"/>
      <c r="B89" s="6"/>
      <c r="C89" s="6"/>
      <c r="D89" s="6"/>
      <c r="E89" s="6"/>
      <c r="F89" s="6"/>
      <c r="G89" s="6"/>
    </row>
    <row r="90" spans="1:7" x14ac:dyDescent="0.25">
      <c r="B90" s="5"/>
      <c r="G90" s="5"/>
    </row>
    <row r="91" spans="1:7" x14ac:dyDescent="0.25">
      <c r="B91" s="5"/>
      <c r="G91" s="5"/>
    </row>
    <row r="92" spans="1:7" x14ac:dyDescent="0.25">
      <c r="A92" s="1"/>
      <c r="B92" s="5"/>
      <c r="G92" s="5"/>
    </row>
    <row r="93" spans="1:7" x14ac:dyDescent="0.25">
      <c r="B93" s="5"/>
      <c r="G93" s="5"/>
    </row>
    <row r="94" spans="1:7" x14ac:dyDescent="0.25">
      <c r="A94" s="1"/>
      <c r="B94" s="5"/>
      <c r="G94" s="5"/>
    </row>
    <row r="95" spans="1:7" x14ac:dyDescent="0.25">
      <c r="B95" s="5"/>
      <c r="G95" s="5"/>
    </row>
    <row r="96" spans="1:7" x14ac:dyDescent="0.25">
      <c r="A96" s="1"/>
      <c r="B96" s="5"/>
      <c r="G96" s="5"/>
    </row>
    <row r="97" spans="1:7" x14ac:dyDescent="0.25">
      <c r="B97" s="5"/>
      <c r="G97" s="5"/>
    </row>
    <row r="98" spans="1:7" x14ac:dyDescent="0.25">
      <c r="A98" s="2"/>
      <c r="B98" s="6"/>
      <c r="C98" s="6"/>
      <c r="D98" s="6"/>
      <c r="E98" s="6"/>
      <c r="F98" s="6"/>
      <c r="G98" s="6"/>
    </row>
    <row r="99" spans="1:7" x14ac:dyDescent="0.25">
      <c r="A99" s="2"/>
      <c r="B99" s="5"/>
      <c r="C99" s="6"/>
      <c r="D99" s="6"/>
      <c r="E99" s="6"/>
      <c r="F99" s="6"/>
      <c r="G99" s="6"/>
    </row>
    <row r="100" spans="1:7" x14ac:dyDescent="0.25">
      <c r="A100" s="2"/>
      <c r="B100" s="5"/>
      <c r="G100" s="5"/>
    </row>
    <row r="101" spans="1:7" x14ac:dyDescent="0.25">
      <c r="A101" s="2"/>
      <c r="B101" s="5"/>
      <c r="G101" s="5"/>
    </row>
    <row r="102" spans="1:7" x14ac:dyDescent="0.25">
      <c r="B102" s="5"/>
      <c r="G102" s="5"/>
    </row>
    <row r="103" spans="1:7" x14ac:dyDescent="0.25">
      <c r="B103" s="5"/>
      <c r="G103" s="5"/>
    </row>
    <row r="104" spans="1:7" x14ac:dyDescent="0.25">
      <c r="B104" s="5"/>
      <c r="G104" s="5"/>
    </row>
    <row r="105" spans="1:7" x14ac:dyDescent="0.25">
      <c r="B105" s="5"/>
      <c r="G105" s="5"/>
    </row>
    <row r="106" spans="1:7" x14ac:dyDescent="0.25">
      <c r="B106" s="5"/>
      <c r="G106" s="5"/>
    </row>
    <row r="107" spans="1:7" x14ac:dyDescent="0.25">
      <c r="B107" s="5"/>
      <c r="G107" s="5"/>
    </row>
    <row r="108" spans="1:7" x14ac:dyDescent="0.25">
      <c r="A108" s="2"/>
      <c r="B108" s="5"/>
      <c r="C108" s="6"/>
      <c r="D108" s="6"/>
      <c r="E108" s="6"/>
      <c r="F108" s="6"/>
      <c r="G108" s="6"/>
    </row>
    <row r="109" spans="1:7" x14ac:dyDescent="0.25">
      <c r="B109" s="5"/>
      <c r="G109" s="5"/>
    </row>
    <row r="110" spans="1:7" x14ac:dyDescent="0.25">
      <c r="A110" s="2"/>
      <c r="B110" s="5"/>
      <c r="G110" s="5"/>
    </row>
    <row r="111" spans="1:7" x14ac:dyDescent="0.25">
      <c r="B111" s="5"/>
      <c r="G111" s="5"/>
    </row>
    <row r="112" spans="1:7" x14ac:dyDescent="0.25">
      <c r="B112" s="5"/>
      <c r="G112" s="5"/>
    </row>
    <row r="113" spans="1:7" x14ac:dyDescent="0.25">
      <c r="B113" s="5"/>
      <c r="G113" s="5"/>
    </row>
    <row r="114" spans="1:7" x14ac:dyDescent="0.25">
      <c r="B114" s="5"/>
      <c r="G114" s="5"/>
    </row>
    <row r="115" spans="1:7" x14ac:dyDescent="0.25">
      <c r="A115" s="2"/>
      <c r="B115" s="5"/>
      <c r="C115" s="6"/>
      <c r="D115" s="6"/>
      <c r="E115" s="6"/>
      <c r="F115" s="6"/>
      <c r="G115" s="6"/>
    </row>
    <row r="116" spans="1:7" x14ac:dyDescent="0.25">
      <c r="B116" s="6"/>
      <c r="C116" s="6"/>
      <c r="D116" s="6"/>
      <c r="E116" s="6"/>
      <c r="F116" s="6"/>
      <c r="G116" s="6"/>
    </row>
    <row r="117" spans="1:7" x14ac:dyDescent="0.25">
      <c r="G117" s="5"/>
    </row>
    <row r="118" spans="1:7" x14ac:dyDescent="0.25">
      <c r="G118" s="5"/>
    </row>
    <row r="119" spans="1:7" x14ac:dyDescent="0.25">
      <c r="G11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pane xSplit="1" ySplit="4" topLeftCell="B26" activePane="bottomRight" state="frozen"/>
      <selection pane="topRight" activeCell="C1" sqref="C1"/>
      <selection pane="bottomLeft" activeCell="A4" sqref="A4"/>
      <selection pane="bottomRight" activeCell="C35" sqref="C35:H35"/>
    </sheetView>
  </sheetViews>
  <sheetFormatPr defaultRowHeight="15" x14ac:dyDescent="0.25"/>
  <cols>
    <col min="1" max="1" width="48.7109375" bestFit="1" customWidth="1"/>
    <col min="2" max="2" width="15.28515625" bestFit="1" customWidth="1"/>
    <col min="3" max="5" width="16" bestFit="1" customWidth="1"/>
    <col min="6" max="6" width="15.28515625" bestFit="1" customWidth="1"/>
    <col min="7" max="7" width="16" bestFit="1" customWidth="1"/>
    <col min="8" max="8" width="15.28515625" bestFit="1" customWidth="1"/>
  </cols>
  <sheetData>
    <row r="1" spans="1:8" ht="15.75" x14ac:dyDescent="0.25">
      <c r="A1" s="8" t="s">
        <v>117</v>
      </c>
    </row>
    <row r="2" spans="1:8" x14ac:dyDescent="0.25">
      <c r="A2" s="2" t="s">
        <v>120</v>
      </c>
      <c r="B2" s="12"/>
      <c r="C2" s="12"/>
      <c r="D2" s="12"/>
      <c r="E2" s="12"/>
      <c r="F2" s="12"/>
      <c r="G2" s="12"/>
    </row>
    <row r="3" spans="1:8" x14ac:dyDescent="0.25">
      <c r="A3" t="s">
        <v>69</v>
      </c>
      <c r="B3" s="12"/>
      <c r="C3" s="12"/>
      <c r="D3" s="12"/>
      <c r="E3" s="12"/>
      <c r="F3" s="12"/>
      <c r="G3" s="12"/>
    </row>
    <row r="4" spans="1:8" ht="15.75" x14ac:dyDescent="0.25">
      <c r="A4" s="13"/>
      <c r="B4" s="20">
        <v>2012</v>
      </c>
      <c r="C4" s="20">
        <v>2013</v>
      </c>
      <c r="D4" s="20">
        <v>2014</v>
      </c>
      <c r="E4" s="20">
        <v>2015</v>
      </c>
      <c r="F4" s="20">
        <v>2016</v>
      </c>
      <c r="G4" s="20">
        <v>2017</v>
      </c>
      <c r="H4" s="20">
        <v>2018</v>
      </c>
    </row>
    <row r="5" spans="1:8" x14ac:dyDescent="0.25">
      <c r="A5" s="27" t="s">
        <v>89</v>
      </c>
      <c r="B5" s="14">
        <f>B6+SUM(B10:B12)</f>
        <v>6982099551</v>
      </c>
      <c r="C5" s="14">
        <f t="shared" ref="C5:H5" si="0">C6+SUM(C10:C12)</f>
        <v>7615707065</v>
      </c>
      <c r="D5" s="14">
        <f t="shared" si="0"/>
        <v>9595019864</v>
      </c>
      <c r="E5" s="14">
        <f t="shared" si="0"/>
        <v>10006935837</v>
      </c>
      <c r="F5" s="14">
        <f t="shared" si="0"/>
        <v>11663967056</v>
      </c>
      <c r="G5" s="14">
        <f t="shared" si="0"/>
        <v>12264189575</v>
      </c>
      <c r="H5" s="14">
        <f t="shared" si="0"/>
        <v>12469595060</v>
      </c>
    </row>
    <row r="6" spans="1:8" x14ac:dyDescent="0.25">
      <c r="A6" s="25" t="s">
        <v>90</v>
      </c>
      <c r="B6" s="14">
        <f t="shared" ref="B6:H6" si="1">B7-B8</f>
        <v>5288123832</v>
      </c>
      <c r="C6" s="14">
        <f t="shared" si="1"/>
        <v>5858613435</v>
      </c>
      <c r="D6" s="14">
        <f t="shared" si="1"/>
        <v>7109143373</v>
      </c>
      <c r="E6" s="14">
        <f t="shared" si="1"/>
        <v>7494990841</v>
      </c>
      <c r="F6" s="14">
        <f t="shared" si="1"/>
        <v>8872422719</v>
      </c>
      <c r="G6" s="14">
        <f t="shared" si="1"/>
        <v>8706832467</v>
      </c>
      <c r="H6" s="14">
        <f t="shared" si="1"/>
        <v>8700201018</v>
      </c>
    </row>
    <row r="7" spans="1:8" x14ac:dyDescent="0.25">
      <c r="A7" s="13" t="s">
        <v>16</v>
      </c>
      <c r="B7" s="12">
        <v>14998602041</v>
      </c>
      <c r="C7" s="12">
        <v>17966328508</v>
      </c>
      <c r="D7" s="12">
        <v>19725917293</v>
      </c>
      <c r="E7" s="12">
        <v>18568005614</v>
      </c>
      <c r="F7" s="12">
        <v>18830156209</v>
      </c>
      <c r="G7" s="12">
        <v>20491028035</v>
      </c>
      <c r="H7" s="35">
        <v>24956812132</v>
      </c>
    </row>
    <row r="8" spans="1:8" x14ac:dyDescent="0.25">
      <c r="A8" s="13" t="s">
        <v>17</v>
      </c>
      <c r="B8" s="12">
        <v>9710478209</v>
      </c>
      <c r="C8" s="12">
        <v>12107715073</v>
      </c>
      <c r="D8" s="12">
        <v>12616773920</v>
      </c>
      <c r="E8" s="12">
        <v>11073014773</v>
      </c>
      <c r="F8" s="12">
        <v>9957733490</v>
      </c>
      <c r="G8" s="12">
        <v>11784195568</v>
      </c>
      <c r="H8" s="12">
        <v>16256611114</v>
      </c>
    </row>
    <row r="9" spans="1:8" x14ac:dyDescent="0.25">
      <c r="A9" s="11"/>
    </row>
    <row r="10" spans="1:8" x14ac:dyDescent="0.25">
      <c r="A10" s="13" t="s">
        <v>18</v>
      </c>
      <c r="B10" s="12">
        <v>252688408</v>
      </c>
      <c r="C10" s="12">
        <v>277946526</v>
      </c>
      <c r="D10" s="12">
        <v>338516426</v>
      </c>
      <c r="E10" s="12">
        <v>134903233</v>
      </c>
      <c r="F10" s="12">
        <v>249804490</v>
      </c>
      <c r="G10" s="12">
        <v>437319085</v>
      </c>
      <c r="H10" s="35">
        <v>701097070</v>
      </c>
    </row>
    <row r="11" spans="1:8" x14ac:dyDescent="0.25">
      <c r="A11" s="13" t="s">
        <v>19</v>
      </c>
      <c r="B11" s="12">
        <v>1237218574</v>
      </c>
      <c r="C11" s="12">
        <v>1230268108</v>
      </c>
      <c r="D11" s="12">
        <v>1938841572</v>
      </c>
      <c r="E11" s="12">
        <v>2153661562</v>
      </c>
      <c r="F11" s="12">
        <v>2256415349</v>
      </c>
      <c r="G11" s="12">
        <v>2790684690</v>
      </c>
      <c r="H11" s="35">
        <v>2729472295</v>
      </c>
    </row>
    <row r="12" spans="1:8" x14ac:dyDescent="0.25">
      <c r="A12" s="13" t="s">
        <v>20</v>
      </c>
      <c r="B12" s="12">
        <v>204068737</v>
      </c>
      <c r="C12" s="12">
        <v>248878996</v>
      </c>
      <c r="D12" s="12">
        <v>208518493</v>
      </c>
      <c r="E12" s="12">
        <v>223380201</v>
      </c>
      <c r="F12" s="12">
        <v>285324498</v>
      </c>
      <c r="G12" s="12">
        <v>329353333</v>
      </c>
      <c r="H12" s="35">
        <v>338824677</v>
      </c>
    </row>
    <row r="13" spans="1:8" x14ac:dyDescent="0.25">
      <c r="A13" s="27" t="s">
        <v>91</v>
      </c>
      <c r="B13" s="14">
        <f t="shared" ref="B13:H13" si="2">SUM(B14:B24)</f>
        <v>2226561006</v>
      </c>
      <c r="C13" s="14">
        <f t="shared" si="2"/>
        <v>2667145307</v>
      </c>
      <c r="D13" s="14">
        <f t="shared" si="2"/>
        <v>3261569623</v>
      </c>
      <c r="E13" s="14">
        <f t="shared" si="2"/>
        <v>3646777969</v>
      </c>
      <c r="F13" s="14">
        <f t="shared" si="2"/>
        <v>4152935134</v>
      </c>
      <c r="G13" s="14">
        <f t="shared" si="2"/>
        <v>5308420021</v>
      </c>
      <c r="H13" s="14">
        <f t="shared" si="2"/>
        <v>6160699454</v>
      </c>
    </row>
    <row r="14" spans="1:8" x14ac:dyDescent="0.25">
      <c r="A14" s="13" t="s">
        <v>21</v>
      </c>
      <c r="B14" s="12">
        <v>1408249794</v>
      </c>
      <c r="C14" s="12">
        <v>1648327204</v>
      </c>
      <c r="D14" s="12">
        <v>2061221894</v>
      </c>
      <c r="E14" s="12">
        <v>2328068915</v>
      </c>
      <c r="F14" s="12">
        <v>2691997385</v>
      </c>
      <c r="G14" s="12">
        <v>3571959651</v>
      </c>
      <c r="H14" s="35">
        <v>4118564966</v>
      </c>
    </row>
    <row r="15" spans="1:8" x14ac:dyDescent="0.25">
      <c r="A15" s="13" t="s">
        <v>22</v>
      </c>
      <c r="B15" s="12">
        <v>8265823</v>
      </c>
      <c r="C15" s="12">
        <v>11297361</v>
      </c>
      <c r="D15" s="12">
        <v>13130552</v>
      </c>
      <c r="E15" s="12">
        <v>14221784</v>
      </c>
      <c r="F15" s="12">
        <v>15928345</v>
      </c>
      <c r="G15" s="12">
        <v>18937652</v>
      </c>
      <c r="H15" s="35">
        <v>15324200</v>
      </c>
    </row>
    <row r="16" spans="1:8" x14ac:dyDescent="0.25">
      <c r="A16" s="13" t="s">
        <v>23</v>
      </c>
      <c r="B16" s="12">
        <v>260177</v>
      </c>
      <c r="C16" s="12">
        <v>204421</v>
      </c>
      <c r="D16" s="12">
        <v>271363</v>
      </c>
      <c r="E16" s="12">
        <v>186955</v>
      </c>
      <c r="F16" s="12">
        <v>222456</v>
      </c>
      <c r="G16" s="12">
        <v>560969</v>
      </c>
      <c r="H16" s="35">
        <v>620660</v>
      </c>
    </row>
    <row r="17" spans="1:8" x14ac:dyDescent="0.25">
      <c r="A17" s="13" t="s">
        <v>116</v>
      </c>
      <c r="B17" s="12">
        <v>232525902</v>
      </c>
      <c r="C17" s="12">
        <v>299702926</v>
      </c>
      <c r="D17" s="12">
        <v>368791102</v>
      </c>
      <c r="E17" s="12">
        <v>430101815</v>
      </c>
      <c r="F17" s="12">
        <v>519381152</v>
      </c>
      <c r="G17" s="12">
        <v>584955214</v>
      </c>
      <c r="H17" s="35">
        <v>681568195</v>
      </c>
    </row>
    <row r="18" spans="1:8" x14ac:dyDescent="0.25">
      <c r="A18" s="13" t="s">
        <v>99</v>
      </c>
      <c r="B18" s="12">
        <v>72405496</v>
      </c>
      <c r="C18" s="12">
        <v>75403373</v>
      </c>
      <c r="D18" s="12">
        <v>68670850</v>
      </c>
      <c r="E18" s="12">
        <v>69576889</v>
      </c>
      <c r="F18" s="12">
        <v>74993610</v>
      </c>
      <c r="G18" s="12">
        <v>78429866</v>
      </c>
      <c r="H18" s="35">
        <v>65864096</v>
      </c>
    </row>
    <row r="19" spans="1:8" x14ac:dyDescent="0.25">
      <c r="A19" s="13" t="s">
        <v>24</v>
      </c>
      <c r="B19" s="12">
        <v>2298422</v>
      </c>
      <c r="C19" s="12">
        <v>2718203</v>
      </c>
      <c r="D19" s="12">
        <v>4242891</v>
      </c>
      <c r="E19" s="12">
        <v>5009678</v>
      </c>
      <c r="F19" s="12">
        <v>10906430</v>
      </c>
      <c r="G19" s="12">
        <v>10698639</v>
      </c>
      <c r="H19" s="35">
        <v>15527201</v>
      </c>
    </row>
    <row r="20" spans="1:8" x14ac:dyDescent="0.25">
      <c r="A20" s="13" t="s">
        <v>25</v>
      </c>
      <c r="B20" s="12">
        <v>816540</v>
      </c>
      <c r="C20" s="12">
        <v>1267000</v>
      </c>
      <c r="D20" s="12">
        <v>2034967</v>
      </c>
      <c r="E20" s="12">
        <v>801250</v>
      </c>
      <c r="F20" s="12">
        <v>1420500</v>
      </c>
      <c r="G20" s="12">
        <v>1602500</v>
      </c>
      <c r="H20" s="35">
        <v>1587250</v>
      </c>
    </row>
    <row r="21" spans="1:8" x14ac:dyDescent="0.25">
      <c r="A21" s="13" t="s">
        <v>26</v>
      </c>
      <c r="B21" s="12">
        <v>10660000</v>
      </c>
      <c r="C21" s="12">
        <v>11030000</v>
      </c>
      <c r="D21" s="12">
        <v>11570000</v>
      </c>
      <c r="E21" s="12">
        <v>11600000</v>
      </c>
      <c r="F21" s="12">
        <v>13240000</v>
      </c>
      <c r="G21" s="12">
        <v>15825000</v>
      </c>
      <c r="H21" s="35">
        <v>16954000</v>
      </c>
    </row>
    <row r="22" spans="1:8" x14ac:dyDescent="0.25">
      <c r="A22" s="13" t="s">
        <v>27</v>
      </c>
      <c r="B22" s="12">
        <v>175913514</v>
      </c>
      <c r="C22" s="12">
        <v>225559152</v>
      </c>
      <c r="D22" s="12">
        <v>250752383</v>
      </c>
      <c r="E22" s="12">
        <v>274822786</v>
      </c>
      <c r="F22" s="12">
        <v>293324745</v>
      </c>
      <c r="G22" s="12">
        <v>317899334</v>
      </c>
      <c r="H22" s="35">
        <v>482113617</v>
      </c>
    </row>
    <row r="23" spans="1:8" x14ac:dyDescent="0.25">
      <c r="A23" s="13" t="s">
        <v>28</v>
      </c>
      <c r="B23" s="12">
        <v>56326128</v>
      </c>
      <c r="C23" s="12">
        <v>66447715</v>
      </c>
      <c r="D23" s="12">
        <v>84243392</v>
      </c>
      <c r="E23" s="12">
        <v>96803956</v>
      </c>
      <c r="F23" s="12">
        <v>95962147</v>
      </c>
      <c r="G23" s="12">
        <v>125305263</v>
      </c>
      <c r="H23" s="35">
        <v>171272314</v>
      </c>
    </row>
    <row r="24" spans="1:8" x14ac:dyDescent="0.25">
      <c r="A24" s="13" t="s">
        <v>29</v>
      </c>
      <c r="B24" s="12">
        <v>258839210</v>
      </c>
      <c r="C24" s="12">
        <v>325187952</v>
      </c>
      <c r="D24" s="12">
        <v>396640229</v>
      </c>
      <c r="E24" s="12">
        <v>415583941</v>
      </c>
      <c r="F24" s="12">
        <v>435558364</v>
      </c>
      <c r="G24" s="12">
        <v>582245933</v>
      </c>
      <c r="H24" s="35">
        <v>591302955</v>
      </c>
    </row>
    <row r="25" spans="1:8" x14ac:dyDescent="0.25">
      <c r="A25" s="27" t="s">
        <v>92</v>
      </c>
      <c r="B25" s="14">
        <f t="shared" ref="B25:H25" si="3">B5-B13</f>
        <v>4755538545</v>
      </c>
      <c r="C25" s="14">
        <f t="shared" si="3"/>
        <v>4948561758</v>
      </c>
      <c r="D25" s="14">
        <f t="shared" si="3"/>
        <v>6333450241</v>
      </c>
      <c r="E25" s="14">
        <f t="shared" si="3"/>
        <v>6360157868</v>
      </c>
      <c r="F25" s="14">
        <f t="shared" si="3"/>
        <v>7511031922</v>
      </c>
      <c r="G25" s="14">
        <f t="shared" si="3"/>
        <v>6955769554</v>
      </c>
      <c r="H25" s="14">
        <f t="shared" si="3"/>
        <v>6308895606</v>
      </c>
    </row>
    <row r="26" spans="1:8" x14ac:dyDescent="0.25">
      <c r="A26" s="24" t="s">
        <v>93</v>
      </c>
      <c r="B26" s="14">
        <f t="shared" ref="B26:H26" si="4">SUM(B27:B29)</f>
        <v>811445591</v>
      </c>
      <c r="C26" s="14">
        <f t="shared" si="4"/>
        <v>588147725</v>
      </c>
      <c r="D26" s="14">
        <f t="shared" si="4"/>
        <v>1846860207</v>
      </c>
      <c r="E26" s="14">
        <f t="shared" si="4"/>
        <v>1796679769</v>
      </c>
      <c r="F26" s="14">
        <f t="shared" si="4"/>
        <v>1547870131</v>
      </c>
      <c r="G26" s="14">
        <f t="shared" si="4"/>
        <v>1354891535</v>
      </c>
      <c r="H26" s="14">
        <f t="shared" si="4"/>
        <v>2177977950</v>
      </c>
    </row>
    <row r="27" spans="1:8" x14ac:dyDescent="0.25">
      <c r="A27" s="13" t="s">
        <v>30</v>
      </c>
      <c r="B27" s="12">
        <v>668204911</v>
      </c>
      <c r="C27" s="12">
        <v>383911072</v>
      </c>
      <c r="D27" s="12">
        <v>1827328613</v>
      </c>
      <c r="E27" s="12">
        <v>1619872195</v>
      </c>
      <c r="F27" s="15">
        <v>1547870131</v>
      </c>
      <c r="G27" s="12">
        <v>1354891535</v>
      </c>
      <c r="H27" s="35">
        <v>2174105337</v>
      </c>
    </row>
    <row r="28" spans="1:8" x14ac:dyDescent="0.25">
      <c r="A28" s="13" t="s">
        <v>31</v>
      </c>
      <c r="B28" s="12">
        <v>143240680</v>
      </c>
      <c r="C28" s="12">
        <v>203006653</v>
      </c>
      <c r="D28" s="12">
        <v>16572594</v>
      </c>
      <c r="E28" s="12">
        <v>173462574</v>
      </c>
      <c r="F28" s="12">
        <v>0</v>
      </c>
      <c r="G28" s="12">
        <v>0</v>
      </c>
      <c r="H28" s="35">
        <v>635613</v>
      </c>
    </row>
    <row r="29" spans="1:8" x14ac:dyDescent="0.25">
      <c r="A29" s="13" t="s">
        <v>32</v>
      </c>
      <c r="B29" s="12">
        <v>0</v>
      </c>
      <c r="C29" s="12">
        <v>1230000</v>
      </c>
      <c r="D29" s="12">
        <v>2959000</v>
      </c>
      <c r="E29" s="12">
        <v>3345000</v>
      </c>
      <c r="F29" s="12">
        <v>0</v>
      </c>
      <c r="G29" s="12">
        <v>0</v>
      </c>
      <c r="H29" s="35">
        <v>3237000</v>
      </c>
    </row>
    <row r="30" spans="1:8" x14ac:dyDescent="0.25">
      <c r="A30" s="27" t="s">
        <v>94</v>
      </c>
      <c r="B30" s="14">
        <f t="shared" ref="B30:H30" si="5">B25-B26</f>
        <v>3944092954</v>
      </c>
      <c r="C30" s="14">
        <f t="shared" si="5"/>
        <v>4360414033</v>
      </c>
      <c r="D30" s="14">
        <f t="shared" si="5"/>
        <v>4486590034</v>
      </c>
      <c r="E30" s="14">
        <f t="shared" si="5"/>
        <v>4563478099</v>
      </c>
      <c r="F30" s="14">
        <f t="shared" si="5"/>
        <v>5963161791</v>
      </c>
      <c r="G30" s="14">
        <f t="shared" si="5"/>
        <v>5600878019</v>
      </c>
      <c r="H30" s="14">
        <f t="shared" si="5"/>
        <v>4130917656</v>
      </c>
    </row>
    <row r="31" spans="1:8" x14ac:dyDescent="0.25">
      <c r="A31" s="26" t="s">
        <v>95</v>
      </c>
      <c r="B31" s="14">
        <f t="shared" ref="B31:H31" si="6">SUM(B32:B33)</f>
        <v>-1998695760</v>
      </c>
      <c r="C31" s="14">
        <f t="shared" si="6"/>
        <v>2083733048</v>
      </c>
      <c r="D31" s="14">
        <f t="shared" si="6"/>
        <v>2161636341</v>
      </c>
      <c r="E31" s="14">
        <f t="shared" si="6"/>
        <v>2097594528</v>
      </c>
      <c r="F31" s="14">
        <f t="shared" si="6"/>
        <v>2613759928</v>
      </c>
      <c r="G31" s="14">
        <f t="shared" si="6"/>
        <v>2431384565</v>
      </c>
      <c r="H31" s="14">
        <f t="shared" si="6"/>
        <v>1674111029</v>
      </c>
    </row>
    <row r="32" spans="1:8" x14ac:dyDescent="0.25">
      <c r="A32" s="13" t="s">
        <v>33</v>
      </c>
      <c r="B32" s="12">
        <v>-1981803477</v>
      </c>
      <c r="C32" s="12">
        <v>2067939861</v>
      </c>
      <c r="D32" s="12">
        <v>2151423784</v>
      </c>
      <c r="E32" s="12">
        <v>2089684203</v>
      </c>
      <c r="F32" s="12">
        <v>2621104450</v>
      </c>
      <c r="G32" s="12">
        <v>2405891962</v>
      </c>
      <c r="H32" s="35">
        <v>1607481302</v>
      </c>
    </row>
    <row r="33" spans="1:8" x14ac:dyDescent="0.25">
      <c r="A33" s="13" t="s">
        <v>34</v>
      </c>
      <c r="B33" s="12">
        <v>-16892283</v>
      </c>
      <c r="C33" s="12">
        <v>15793187</v>
      </c>
      <c r="D33" s="12">
        <v>10212557</v>
      </c>
      <c r="E33" s="12">
        <v>7910325</v>
      </c>
      <c r="F33" s="12">
        <v>-7344522</v>
      </c>
      <c r="G33" s="12">
        <v>25492603</v>
      </c>
      <c r="H33" s="35">
        <v>66629727</v>
      </c>
    </row>
    <row r="34" spans="1:8" x14ac:dyDescent="0.25">
      <c r="A34" s="27" t="s">
        <v>96</v>
      </c>
      <c r="B34" s="14">
        <f>B30+B31</f>
        <v>1945397194</v>
      </c>
      <c r="C34" s="14">
        <f>C30-C31</f>
        <v>2276680985</v>
      </c>
      <c r="D34" s="14">
        <f>D30-D31</f>
        <v>2324953693</v>
      </c>
      <c r="E34" s="14">
        <f>E30-E31</f>
        <v>2465883571</v>
      </c>
      <c r="F34" s="14">
        <f>F30-F31</f>
        <v>3349401863</v>
      </c>
      <c r="G34" s="14">
        <f>G30-G31</f>
        <v>3169493454</v>
      </c>
      <c r="H34" s="14">
        <f>(H30-H31)+1</f>
        <v>2456806628</v>
      </c>
    </row>
    <row r="35" spans="1:8" x14ac:dyDescent="0.25">
      <c r="A35" s="26" t="s">
        <v>97</v>
      </c>
      <c r="B35" s="29">
        <f>B34/B36</f>
        <v>2.728092305291947</v>
      </c>
      <c r="C35" s="29">
        <f t="shared" ref="C35:E35" si="7">C34/C36</f>
        <v>2.7287710218028538</v>
      </c>
      <c r="D35" s="29">
        <f t="shared" si="7"/>
        <v>2.4551801220797529</v>
      </c>
      <c r="E35" s="29">
        <f t="shared" si="7"/>
        <v>2.6040038324678307</v>
      </c>
      <c r="F35" s="29">
        <f>F34/('1'!F37/10)</f>
        <v>3.3685811221568409</v>
      </c>
      <c r="G35" s="29">
        <f>G34/('1'!G37/10)</f>
        <v>3.1876425262333714</v>
      </c>
      <c r="H35" s="29">
        <f>H34/('1'!H37/10)</f>
        <v>2.3532140283475895</v>
      </c>
    </row>
    <row r="36" spans="1:8" x14ac:dyDescent="0.25">
      <c r="A36" s="26" t="s">
        <v>98</v>
      </c>
      <c r="B36" s="6">
        <v>713098010</v>
      </c>
      <c r="C36" s="6">
        <v>834324671</v>
      </c>
      <c r="D36" s="6">
        <v>946958503</v>
      </c>
      <c r="E36" s="6">
        <v>946958503</v>
      </c>
      <c r="F36" s="6">
        <v>994306428</v>
      </c>
      <c r="G36" s="6">
        <v>994306428</v>
      </c>
      <c r="H36" s="6">
        <f>'1'!H37/10</f>
        <v>1044021750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xSplit="1" ySplit="4" topLeftCell="B3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5" x14ac:dyDescent="0.25"/>
  <cols>
    <col min="1" max="1" width="64.85546875" customWidth="1"/>
    <col min="2" max="6" width="16" bestFit="1" customWidth="1"/>
    <col min="7" max="8" width="15.7109375" bestFit="1" customWidth="1"/>
  </cols>
  <sheetData>
    <row r="1" spans="1:8" ht="15.75" x14ac:dyDescent="0.25">
      <c r="A1" s="8" t="s">
        <v>117</v>
      </c>
    </row>
    <row r="2" spans="1:8" x14ac:dyDescent="0.25">
      <c r="A2" s="2" t="s">
        <v>118</v>
      </c>
      <c r="B2" s="16"/>
      <c r="C2" s="16"/>
      <c r="D2" s="16"/>
      <c r="E2" s="16"/>
      <c r="F2" s="16"/>
      <c r="G2" s="16"/>
      <c r="H2" s="16"/>
    </row>
    <row r="3" spans="1:8" x14ac:dyDescent="0.25">
      <c r="A3" t="s">
        <v>69</v>
      </c>
      <c r="B3" s="16"/>
      <c r="C3" s="16"/>
      <c r="D3" s="16"/>
      <c r="E3" s="16"/>
      <c r="F3" s="16"/>
      <c r="G3" s="16"/>
      <c r="H3" s="16"/>
    </row>
    <row r="4" spans="1:8" x14ac:dyDescent="0.25">
      <c r="A4" s="1"/>
      <c r="B4" s="19">
        <v>2012</v>
      </c>
      <c r="C4" s="19">
        <v>2013</v>
      </c>
      <c r="D4" s="19">
        <v>2014</v>
      </c>
      <c r="E4" s="19">
        <v>2015</v>
      </c>
      <c r="F4" s="19">
        <v>2016</v>
      </c>
      <c r="G4" s="19">
        <v>2017</v>
      </c>
      <c r="H4" s="19">
        <v>2018</v>
      </c>
    </row>
    <row r="5" spans="1:8" x14ac:dyDescent="0.25">
      <c r="A5" s="27" t="s">
        <v>105</v>
      </c>
      <c r="B5" s="18">
        <f t="shared" ref="B5:H5" si="0">B6+B17</f>
        <v>8760030001</v>
      </c>
      <c r="C5" s="18">
        <f t="shared" si="0"/>
        <v>8905199484</v>
      </c>
      <c r="D5" s="18">
        <f t="shared" si="0"/>
        <v>4430393820</v>
      </c>
      <c r="E5" s="18">
        <f t="shared" si="0"/>
        <v>6295726890</v>
      </c>
      <c r="F5" s="18">
        <f t="shared" si="0"/>
        <v>11115901156</v>
      </c>
      <c r="G5" s="18">
        <f t="shared" si="0"/>
        <v>10336174704</v>
      </c>
      <c r="H5" s="18">
        <f t="shared" si="0"/>
        <v>-13755198421</v>
      </c>
    </row>
    <row r="6" spans="1:8" x14ac:dyDescent="0.25">
      <c r="A6" s="24" t="s">
        <v>106</v>
      </c>
      <c r="B6" s="18">
        <f t="shared" ref="B6:H6" si="1">SUM(B7:B16)</f>
        <v>4783977829</v>
      </c>
      <c r="C6" s="18">
        <f t="shared" si="1"/>
        <v>3436368258</v>
      </c>
      <c r="D6" s="18">
        <f t="shared" si="1"/>
        <v>6400712460</v>
      </c>
      <c r="E6" s="18">
        <f t="shared" si="1"/>
        <v>4093847880</v>
      </c>
      <c r="F6" s="18">
        <f t="shared" si="1"/>
        <v>5049150534</v>
      </c>
      <c r="G6" s="18">
        <f t="shared" si="1"/>
        <v>3524999824</v>
      </c>
      <c r="H6" s="18">
        <f t="shared" si="1"/>
        <v>4969632568</v>
      </c>
    </row>
    <row r="7" spans="1:8" x14ac:dyDescent="0.25">
      <c r="A7" s="1" t="s">
        <v>35</v>
      </c>
      <c r="B7" s="16">
        <v>14499575043</v>
      </c>
      <c r="C7" s="16">
        <v>18191437207</v>
      </c>
      <c r="D7" s="16">
        <v>19648180364</v>
      </c>
      <c r="E7" s="16">
        <v>18150538866</v>
      </c>
      <c r="F7" s="16">
        <v>18365396086</v>
      </c>
      <c r="G7" s="16">
        <v>21383831283</v>
      </c>
      <c r="H7" s="16">
        <v>25252073217</v>
      </c>
    </row>
    <row r="8" spans="1:8" x14ac:dyDescent="0.25">
      <c r="A8" s="1" t="s">
        <v>36</v>
      </c>
      <c r="B8" s="16">
        <v>-7907151745</v>
      </c>
      <c r="C8" s="16">
        <v>-12107715073</v>
      </c>
      <c r="D8" s="16">
        <v>-10974787012</v>
      </c>
      <c r="E8" s="16">
        <v>-11254650683</v>
      </c>
      <c r="F8" s="16">
        <v>-10327401253</v>
      </c>
      <c r="G8" s="16">
        <v>-11360819054</v>
      </c>
      <c r="H8" s="16">
        <v>-15761228519</v>
      </c>
    </row>
    <row r="9" spans="1:8" x14ac:dyDescent="0.25">
      <c r="A9" s="1" t="s">
        <v>37</v>
      </c>
      <c r="B9" s="16">
        <v>10076279</v>
      </c>
      <c r="C9" s="16">
        <v>27934878</v>
      </c>
      <c r="D9" s="16">
        <v>393235610</v>
      </c>
      <c r="E9" s="16">
        <v>362391774</v>
      </c>
      <c r="F9" s="16">
        <v>520046348</v>
      </c>
      <c r="G9" s="16">
        <v>88486282</v>
      </c>
      <c r="H9" s="16">
        <v>27973671</v>
      </c>
    </row>
    <row r="10" spans="1:8" x14ac:dyDescent="0.25">
      <c r="A10" s="1" t="s">
        <v>38</v>
      </c>
      <c r="B10" s="16">
        <v>1177218244</v>
      </c>
      <c r="C10" s="16">
        <v>1230268108</v>
      </c>
      <c r="D10" s="16">
        <v>1938841572</v>
      </c>
      <c r="E10" s="16">
        <v>2153661562</v>
      </c>
      <c r="F10" s="16">
        <v>2256415349</v>
      </c>
      <c r="G10" s="16">
        <v>2790684690</v>
      </c>
      <c r="H10" s="16">
        <v>2729472295</v>
      </c>
    </row>
    <row r="11" spans="1:8" x14ac:dyDescent="0.25">
      <c r="A11" s="1" t="s">
        <v>39</v>
      </c>
      <c r="B11" s="16">
        <v>14154626</v>
      </c>
      <c r="C11" s="16">
        <v>2631154</v>
      </c>
      <c r="D11" s="16">
        <v>23017747</v>
      </c>
      <c r="E11" s="16">
        <v>24183541</v>
      </c>
      <c r="F11" s="16">
        <v>126799309</v>
      </c>
      <c r="G11" s="16">
        <v>309972277</v>
      </c>
      <c r="H11" s="16">
        <v>164881715</v>
      </c>
    </row>
    <row r="12" spans="1:8" x14ac:dyDescent="0.25">
      <c r="A12" s="1" t="s">
        <v>40</v>
      </c>
      <c r="B12" s="16">
        <v>-1395233312</v>
      </c>
      <c r="C12" s="16">
        <v>-1658053204</v>
      </c>
      <c r="D12" s="16">
        <v>-2072791894</v>
      </c>
      <c r="E12" s="16">
        <v>-2339668915</v>
      </c>
      <c r="F12" s="16">
        <v>-2705237385</v>
      </c>
      <c r="G12" s="16">
        <v>-3587784651</v>
      </c>
      <c r="H12" s="16">
        <v>-4135518966</v>
      </c>
    </row>
    <row r="13" spans="1:8" x14ac:dyDescent="0.25">
      <c r="A13" s="1" t="s">
        <v>41</v>
      </c>
      <c r="B13" s="16">
        <v>-37574259</v>
      </c>
      <c r="C13" s="16">
        <v>-66447715</v>
      </c>
      <c r="D13" s="16">
        <v>-84243392</v>
      </c>
      <c r="E13" s="16">
        <v>-96803956</v>
      </c>
      <c r="F13" s="16">
        <v>-95962147</v>
      </c>
      <c r="G13" s="16">
        <v>-125305263</v>
      </c>
      <c r="H13" s="16">
        <v>-171272314</v>
      </c>
    </row>
    <row r="14" spans="1:8" x14ac:dyDescent="0.25">
      <c r="A14" s="1" t="s">
        <v>42</v>
      </c>
      <c r="B14" s="16">
        <v>919069819</v>
      </c>
      <c r="C14" s="16">
        <v>239250475</v>
      </c>
      <c r="D14" s="16">
        <v>208518493</v>
      </c>
      <c r="E14" s="16">
        <v>223380201</v>
      </c>
      <c r="F14" s="16">
        <v>285324498</v>
      </c>
      <c r="G14" s="16">
        <v>329353333</v>
      </c>
      <c r="H14" s="16">
        <v>338824677</v>
      </c>
    </row>
    <row r="15" spans="1:8" x14ac:dyDescent="0.25">
      <c r="A15" s="1" t="s">
        <v>43</v>
      </c>
      <c r="B15" s="16">
        <v>-570526782</v>
      </c>
      <c r="C15" s="16">
        <v>-938625097</v>
      </c>
      <c r="D15" s="16">
        <v>-895901543</v>
      </c>
      <c r="E15" s="16">
        <v>-975447712</v>
      </c>
      <c r="F15" s="16">
        <v>-1084322588</v>
      </c>
      <c r="G15" s="16">
        <v>-1457029985</v>
      </c>
      <c r="H15" s="16">
        <v>-1453752046</v>
      </c>
    </row>
    <row r="16" spans="1:8" x14ac:dyDescent="0.25">
      <c r="A16" s="1" t="s">
        <v>44</v>
      </c>
      <c r="B16" s="16">
        <v>-1925630084</v>
      </c>
      <c r="C16" s="16">
        <v>-1484312475</v>
      </c>
      <c r="D16" s="16">
        <v>-1783357485</v>
      </c>
      <c r="E16" s="16">
        <v>-2153736798</v>
      </c>
      <c r="F16" s="16">
        <v>-2291907683</v>
      </c>
      <c r="G16" s="17">
        <v>-4846389088</v>
      </c>
      <c r="H16" s="17">
        <v>-2021821162</v>
      </c>
    </row>
    <row r="17" spans="1:8" x14ac:dyDescent="0.25">
      <c r="A17" s="25" t="s">
        <v>107</v>
      </c>
      <c r="B17" s="18">
        <f t="shared" ref="B17:H17" si="2">SUM(B18:B25)</f>
        <v>3976052172</v>
      </c>
      <c r="C17" s="18">
        <f t="shared" si="2"/>
        <v>5468831226</v>
      </c>
      <c r="D17" s="18">
        <f t="shared" si="2"/>
        <v>-1970318640</v>
      </c>
      <c r="E17" s="18">
        <f t="shared" si="2"/>
        <v>2201879010</v>
      </c>
      <c r="F17" s="18">
        <f t="shared" si="2"/>
        <v>6066750622</v>
      </c>
      <c r="G17" s="18">
        <f t="shared" si="2"/>
        <v>6811174880</v>
      </c>
      <c r="H17" s="18">
        <f t="shared" si="2"/>
        <v>-18724830989</v>
      </c>
    </row>
    <row r="18" spans="1:8" x14ac:dyDescent="0.25">
      <c r="A18" s="1" t="s">
        <v>45</v>
      </c>
      <c r="B18" s="16">
        <v>-539416843</v>
      </c>
      <c r="C18" s="16">
        <v>-447692452</v>
      </c>
      <c r="D18" s="16">
        <v>-461962027</v>
      </c>
      <c r="E18" s="16">
        <v>-550237092</v>
      </c>
      <c r="F18" s="16">
        <v>502458193</v>
      </c>
      <c r="G18" s="16">
        <v>23186015</v>
      </c>
      <c r="H18" s="16">
        <v>930819963</v>
      </c>
    </row>
    <row r="19" spans="1:8" x14ac:dyDescent="0.25">
      <c r="A19" s="1" t="s">
        <v>46</v>
      </c>
      <c r="B19" s="16">
        <v>-1500000000</v>
      </c>
      <c r="C19" s="16">
        <v>5900000000</v>
      </c>
      <c r="D19" s="16">
        <v>-4350000000</v>
      </c>
      <c r="E19" s="16">
        <v>8650000000</v>
      </c>
      <c r="F19" s="16">
        <v>-2233450160</v>
      </c>
      <c r="G19" s="16">
        <v>-1066549840</v>
      </c>
      <c r="H19" s="16">
        <v>-3800000000</v>
      </c>
    </row>
    <row r="20" spans="1:8" x14ac:dyDescent="0.25">
      <c r="A20" s="13" t="s">
        <v>47</v>
      </c>
      <c r="B20" s="16">
        <v>-29363278545</v>
      </c>
      <c r="C20" s="16">
        <v>-19064969739</v>
      </c>
      <c r="D20" s="16">
        <v>-22751180961</v>
      </c>
      <c r="E20" s="16">
        <v>-15663581847</v>
      </c>
      <c r="F20" s="16">
        <v>-34036802876</v>
      </c>
      <c r="G20" s="16">
        <v>-40182505104</v>
      </c>
      <c r="H20" s="16">
        <v>-26559395923</v>
      </c>
    </row>
    <row r="21" spans="1:8" x14ac:dyDescent="0.25">
      <c r="A21" s="1" t="s">
        <v>48</v>
      </c>
      <c r="B21" s="16">
        <v>-1835457841</v>
      </c>
      <c r="C21" s="16">
        <v>250018739</v>
      </c>
      <c r="D21" s="16">
        <v>-5399072219</v>
      </c>
      <c r="E21" s="16">
        <v>-877906185</v>
      </c>
      <c r="F21" s="16">
        <v>4201942654</v>
      </c>
      <c r="G21" s="16">
        <v>8263939784</v>
      </c>
      <c r="H21" s="16">
        <v>1033427795</v>
      </c>
    </row>
    <row r="22" spans="1:8" x14ac:dyDescent="0.25">
      <c r="A22" s="13" t="s">
        <v>49</v>
      </c>
      <c r="B22" s="16">
        <v>630000000</v>
      </c>
      <c r="C22" s="16">
        <v>-2830000000</v>
      </c>
      <c r="D22" s="16">
        <v>5500000000</v>
      </c>
      <c r="E22" s="16">
        <v>3895916017</v>
      </c>
      <c r="F22" s="16">
        <v>12288737789</v>
      </c>
      <c r="G22" s="16">
        <v>7134023242</v>
      </c>
      <c r="H22" s="16">
        <v>-10458841398</v>
      </c>
    </row>
    <row r="23" spans="1:8" x14ac:dyDescent="0.25">
      <c r="A23" s="1" t="s">
        <v>50</v>
      </c>
      <c r="B23" s="16">
        <v>37383529660</v>
      </c>
      <c r="C23" s="16">
        <v>22319433579</v>
      </c>
      <c r="D23" s="16">
        <v>25870609575</v>
      </c>
      <c r="E23" s="16">
        <v>3217551117</v>
      </c>
      <c r="F23" s="16">
        <v>30186506369</v>
      </c>
      <c r="G23" s="16">
        <v>44678966954</v>
      </c>
      <c r="H23" s="16">
        <v>20903846402</v>
      </c>
    </row>
    <row r="24" spans="1:8" x14ac:dyDescent="0.25">
      <c r="A24" s="13" t="s">
        <v>51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/>
      <c r="H24" s="16"/>
    </row>
    <row r="25" spans="1:8" x14ac:dyDescent="0.25">
      <c r="A25" s="1" t="s">
        <v>52</v>
      </c>
      <c r="B25" s="16">
        <v>-799324259</v>
      </c>
      <c r="C25" s="16">
        <v>-657958901</v>
      </c>
      <c r="D25" s="16">
        <v>-378713008</v>
      </c>
      <c r="E25" s="16">
        <v>3530137000</v>
      </c>
      <c r="F25" s="16">
        <v>-4842641347</v>
      </c>
      <c r="G25" s="16">
        <v>-12039886171</v>
      </c>
      <c r="H25" s="16">
        <v>-774687828</v>
      </c>
    </row>
    <row r="26" spans="1:8" x14ac:dyDescent="0.25">
      <c r="A26" s="27" t="s">
        <v>108</v>
      </c>
      <c r="B26" s="16">
        <f t="shared" ref="B26:H26" si="3">SUM(B27:B32)</f>
        <v>-667697569</v>
      </c>
      <c r="C26" s="18">
        <f t="shared" si="3"/>
        <v>-124718110</v>
      </c>
      <c r="D26" s="18">
        <f t="shared" si="3"/>
        <v>-143889600</v>
      </c>
      <c r="E26" s="18">
        <f t="shared" si="3"/>
        <v>-631129036</v>
      </c>
      <c r="F26" s="18">
        <f t="shared" si="3"/>
        <v>-450219674</v>
      </c>
      <c r="G26" s="18">
        <f t="shared" si="3"/>
        <v>-180314202</v>
      </c>
      <c r="H26" s="18">
        <f t="shared" si="3"/>
        <v>-1285107317</v>
      </c>
    </row>
    <row r="27" spans="1:8" x14ac:dyDescent="0.25">
      <c r="A27" s="1" t="s">
        <v>53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</row>
    <row r="28" spans="1:8" x14ac:dyDescent="0.25">
      <c r="A28" s="1" t="s">
        <v>54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 spans="1:8" x14ac:dyDescent="0.25">
      <c r="A29" s="1" t="s">
        <v>55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</row>
    <row r="30" spans="1:8" x14ac:dyDescent="0.25">
      <c r="A30" s="1" t="s">
        <v>56</v>
      </c>
      <c r="B30" s="16">
        <v>-667697569</v>
      </c>
      <c r="C30" s="16">
        <v>-124718110</v>
      </c>
      <c r="D30" s="16">
        <v>-143889600</v>
      </c>
      <c r="E30" s="16">
        <v>-631129036</v>
      </c>
      <c r="F30" s="16">
        <v>-450219674</v>
      </c>
      <c r="G30" s="16">
        <v>-180314202</v>
      </c>
      <c r="H30" s="16">
        <v>-1285107317</v>
      </c>
    </row>
    <row r="31" spans="1:8" x14ac:dyDescent="0.25">
      <c r="A31" s="1" t="s">
        <v>57</v>
      </c>
      <c r="B31" s="16">
        <v>0</v>
      </c>
      <c r="C31" s="16"/>
      <c r="D31" s="16">
        <v>0</v>
      </c>
      <c r="E31" s="16">
        <v>0</v>
      </c>
      <c r="F31" s="16">
        <v>0</v>
      </c>
      <c r="G31" s="16">
        <v>0</v>
      </c>
      <c r="H31" s="16">
        <v>0</v>
      </c>
    </row>
    <row r="32" spans="1:8" x14ac:dyDescent="0.25">
      <c r="A32" s="1" t="s">
        <v>58</v>
      </c>
      <c r="B32" s="16">
        <v>0</v>
      </c>
      <c r="C32" s="16"/>
      <c r="D32" s="16">
        <v>0</v>
      </c>
      <c r="E32" s="16">
        <v>0</v>
      </c>
      <c r="F32" s="16">
        <v>0</v>
      </c>
      <c r="G32" s="16">
        <v>0</v>
      </c>
      <c r="H32" s="16">
        <v>0</v>
      </c>
    </row>
    <row r="33" spans="1:8" x14ac:dyDescent="0.25">
      <c r="A33" s="27" t="s">
        <v>109</v>
      </c>
      <c r="B33" s="16">
        <f t="shared" ref="B33:H33" si="4">SUM(B34:B37)</f>
        <v>-461762499</v>
      </c>
      <c r="C33" s="18">
        <f t="shared" si="4"/>
        <v>-221200000</v>
      </c>
      <c r="D33" s="18">
        <f t="shared" si="4"/>
        <v>-152776860</v>
      </c>
      <c r="E33" s="18">
        <f t="shared" si="4"/>
        <v>1746328677</v>
      </c>
      <c r="F33" s="18">
        <f t="shared" si="4"/>
        <v>-960478465</v>
      </c>
      <c r="G33" s="18">
        <f t="shared" si="4"/>
        <v>1937451</v>
      </c>
      <c r="H33" s="18">
        <f t="shared" si="4"/>
        <v>2905747847</v>
      </c>
    </row>
    <row r="34" spans="1:8" x14ac:dyDescent="0.25">
      <c r="A34" s="1" t="s">
        <v>59</v>
      </c>
      <c r="B34" s="16">
        <v>0</v>
      </c>
      <c r="C34" s="16">
        <v>0</v>
      </c>
      <c r="D34" s="16">
        <v>0</v>
      </c>
      <c r="E34" s="16">
        <v>14041692</v>
      </c>
      <c r="F34" s="16">
        <v>-13519962</v>
      </c>
      <c r="G34" s="16">
        <v>1937451</v>
      </c>
      <c r="H34" s="16">
        <v>-2792511</v>
      </c>
    </row>
    <row r="35" spans="1:8" x14ac:dyDescent="0.25">
      <c r="A35" s="1" t="s">
        <v>60</v>
      </c>
      <c r="B35" s="16">
        <v>0</v>
      </c>
      <c r="C35" s="16">
        <v>0</v>
      </c>
      <c r="D35" s="16">
        <v>0</v>
      </c>
      <c r="E35" s="16">
        <v>3000000000</v>
      </c>
      <c r="F35" s="16">
        <v>0</v>
      </c>
      <c r="G35" s="16">
        <v>0</v>
      </c>
      <c r="H35" s="16">
        <v>4400000000</v>
      </c>
    </row>
    <row r="36" spans="1:8" x14ac:dyDescent="0.25">
      <c r="A36" s="1" t="s">
        <v>64</v>
      </c>
      <c r="B36" s="16">
        <v>3987501</v>
      </c>
      <c r="C36" s="16"/>
      <c r="D36" s="16">
        <v>0</v>
      </c>
      <c r="E36" s="16"/>
      <c r="F36" s="16"/>
      <c r="G36" s="16"/>
      <c r="H36" s="16"/>
    </row>
    <row r="37" spans="1:8" x14ac:dyDescent="0.25">
      <c r="A37" s="1" t="s">
        <v>61</v>
      </c>
      <c r="B37" s="16">
        <v>-465750000</v>
      </c>
      <c r="C37" s="16">
        <v>-221200000</v>
      </c>
      <c r="D37" s="16">
        <v>-152776860</v>
      </c>
      <c r="E37" s="16">
        <v>-1267713015</v>
      </c>
      <c r="F37" s="16">
        <v>-946958503</v>
      </c>
      <c r="G37" s="16">
        <v>0</v>
      </c>
      <c r="H37" s="16">
        <v>-1491459642</v>
      </c>
    </row>
    <row r="38" spans="1:8" x14ac:dyDescent="0.25">
      <c r="A38" s="27" t="s">
        <v>110</v>
      </c>
      <c r="B38" s="18">
        <f t="shared" ref="B38:G38" si="5">B5+B26+B33</f>
        <v>7630569933</v>
      </c>
      <c r="C38" s="18">
        <f t="shared" si="5"/>
        <v>8559281374</v>
      </c>
      <c r="D38" s="18">
        <f t="shared" si="5"/>
        <v>4133727360</v>
      </c>
      <c r="E38" s="18">
        <f t="shared" si="5"/>
        <v>7410926531</v>
      </c>
      <c r="F38" s="18">
        <f t="shared" si="5"/>
        <v>9705203017</v>
      </c>
      <c r="G38" s="18">
        <f t="shared" si="5"/>
        <v>10157797953</v>
      </c>
      <c r="H38" s="18">
        <f>(H5+H26+H33)</f>
        <v>-12134557891</v>
      </c>
    </row>
    <row r="39" spans="1:8" x14ac:dyDescent="0.25">
      <c r="A39" s="2" t="s">
        <v>111</v>
      </c>
      <c r="B39" s="18">
        <v>0</v>
      </c>
      <c r="C39" s="2">
        <v>0</v>
      </c>
      <c r="D39" s="18">
        <v>0</v>
      </c>
      <c r="E39" s="2">
        <v>0</v>
      </c>
      <c r="F39" s="2">
        <v>0</v>
      </c>
      <c r="G39" s="6">
        <v>0</v>
      </c>
      <c r="H39" s="6">
        <v>0</v>
      </c>
    </row>
    <row r="40" spans="1:8" x14ac:dyDescent="0.25">
      <c r="A40" s="26" t="s">
        <v>112</v>
      </c>
      <c r="B40" s="30">
        <v>11567130639</v>
      </c>
      <c r="C40" s="30">
        <v>19197700572</v>
      </c>
      <c r="D40" s="30">
        <v>27756981946</v>
      </c>
      <c r="E40" s="30">
        <v>31890709305</v>
      </c>
      <c r="F40" s="30">
        <v>39301635835</v>
      </c>
      <c r="G40" s="6">
        <v>49006838852</v>
      </c>
      <c r="H40" s="22">
        <v>59164636804</v>
      </c>
    </row>
    <row r="41" spans="1:8" x14ac:dyDescent="0.25">
      <c r="A41" s="27" t="s">
        <v>113</v>
      </c>
      <c r="B41" s="22">
        <f>SUM(B38:B40)</f>
        <v>19197700572</v>
      </c>
      <c r="C41" s="22">
        <f t="shared" ref="C41:G41" si="6">SUM(C38:C40)</f>
        <v>27756981946</v>
      </c>
      <c r="D41" s="22">
        <f t="shared" si="6"/>
        <v>31890709306</v>
      </c>
      <c r="E41" s="22">
        <f t="shared" si="6"/>
        <v>39301635836</v>
      </c>
      <c r="F41" s="22">
        <f t="shared" si="6"/>
        <v>49006838852</v>
      </c>
      <c r="G41" s="22">
        <f t="shared" si="6"/>
        <v>59164636805</v>
      </c>
      <c r="H41" s="22">
        <f>SUM(H38:H40)-2</f>
        <v>47030078911</v>
      </c>
    </row>
    <row r="42" spans="1:8" x14ac:dyDescent="0.25">
      <c r="A42" s="26" t="s">
        <v>115</v>
      </c>
      <c r="B42" s="29">
        <f>B5/('1'!B37/10)</f>
        <v>12.28446844354537</v>
      </c>
      <c r="C42" s="29">
        <f>C5/('1'!C37/10)</f>
        <v>10.673542079639642</v>
      </c>
      <c r="D42" s="29">
        <f>D5/('1'!D37/10)</f>
        <v>4.6785511782874822</v>
      </c>
      <c r="E42" s="29">
        <f>E5/('1'!E37/10)</f>
        <v>6.6483661850597482</v>
      </c>
      <c r="F42" s="29">
        <f>F5/('1'!F37/10)</f>
        <v>11.179552744478485</v>
      </c>
      <c r="G42" s="29">
        <f>G5/('1'!G37/10)</f>
        <v>10.395361442840839</v>
      </c>
      <c r="H42" s="29">
        <f>H5/('1'!H37/10)</f>
        <v>-13.175202931356555</v>
      </c>
    </row>
    <row r="43" spans="1:8" x14ac:dyDescent="0.25">
      <c r="A43" s="27" t="s">
        <v>114</v>
      </c>
      <c r="B43" s="6">
        <v>713098010</v>
      </c>
      <c r="C43" s="6">
        <v>834324671</v>
      </c>
      <c r="D43" s="6">
        <v>946958503</v>
      </c>
      <c r="E43" s="6">
        <v>946958503</v>
      </c>
      <c r="F43" s="6">
        <v>994306428</v>
      </c>
      <c r="G43" s="6">
        <v>994306428</v>
      </c>
      <c r="H43" s="6">
        <f>'1'!H37/10</f>
        <v>1044021750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3" sqref="D13"/>
    </sheetView>
  </sheetViews>
  <sheetFormatPr defaultRowHeight="15" x14ac:dyDescent="0.25"/>
  <cols>
    <col min="1" max="1" width="35" bestFit="1" customWidth="1"/>
    <col min="7" max="7" width="9.5703125" bestFit="1" customWidth="1"/>
  </cols>
  <sheetData>
    <row r="1" spans="1:7" ht="15.75" x14ac:dyDescent="0.25">
      <c r="A1" s="8" t="s">
        <v>65</v>
      </c>
      <c r="B1" s="20">
        <v>2013</v>
      </c>
      <c r="C1" s="20">
        <v>2014</v>
      </c>
      <c r="D1" s="20">
        <v>2015</v>
      </c>
      <c r="E1" s="20">
        <v>2016</v>
      </c>
      <c r="F1" s="20">
        <v>2017</v>
      </c>
      <c r="G1" s="20">
        <v>2018</v>
      </c>
    </row>
    <row r="2" spans="1:7" x14ac:dyDescent="0.25">
      <c r="A2" t="s">
        <v>100</v>
      </c>
      <c r="B2" s="21">
        <f>'2'!C6/'2'!C7</f>
        <v>0.32608851788451337</v>
      </c>
      <c r="C2" s="21">
        <f>'2'!D6/'2'!D7</f>
        <v>0.36039608538370849</v>
      </c>
      <c r="D2" s="21">
        <f>'2'!E6/'2'!E7</f>
        <v>0.40365082803232721</v>
      </c>
      <c r="E2" s="21">
        <f>'2'!F6/'2'!F7</f>
        <v>0.47118157813047595</v>
      </c>
      <c r="F2" s="21">
        <f>'2'!G6/'2'!G7</f>
        <v>0.42490949951989559</v>
      </c>
      <c r="G2" s="21">
        <f>'2'!H6/'2'!H7</f>
        <v>0.34861027009312906</v>
      </c>
    </row>
    <row r="3" spans="1:7" x14ac:dyDescent="0.25">
      <c r="A3" t="s">
        <v>66</v>
      </c>
      <c r="B3" s="21">
        <f>'2'!C25/'2'!C5</f>
        <v>0.64978362688638946</v>
      </c>
      <c r="C3" s="21">
        <f>'2'!D25/'2'!D5</f>
        <v>0.66007682430786474</v>
      </c>
      <c r="D3" s="21">
        <f>'2'!E25/'2'!E5</f>
        <v>0.63557496236597488</v>
      </c>
      <c r="E3" s="21">
        <f>'2'!F25/'2'!F5</f>
        <v>0.64395174351390927</v>
      </c>
      <c r="F3" s="21">
        <f>'2'!G25/'2'!G5</f>
        <v>0.5671609617140152</v>
      </c>
      <c r="G3" s="21">
        <f>'2'!H25/'2'!H5</f>
        <v>0.50594230010224561</v>
      </c>
    </row>
    <row r="4" spans="1:7" x14ac:dyDescent="0.25">
      <c r="A4" t="s">
        <v>67</v>
      </c>
      <c r="B4" s="21">
        <f>'2'!C34/'2'!C5</f>
        <v>0.29894545123237354</v>
      </c>
      <c r="C4" s="21">
        <f>'2'!D34/'2'!D5</f>
        <v>0.24230837725757104</v>
      </c>
      <c r="D4" s="21">
        <f>'2'!E34/'2'!E5</f>
        <v>0.24641744597607537</v>
      </c>
      <c r="E4" s="21">
        <f>'2'!F34/'2'!F5</f>
        <v>0.28715803524814071</v>
      </c>
      <c r="F4" s="21">
        <f>'2'!G34/'2'!G5</f>
        <v>0.25843480603568542</v>
      </c>
      <c r="G4" s="21">
        <f>'2'!H34/'2'!H5</f>
        <v>0.1970237699122204</v>
      </c>
    </row>
    <row r="5" spans="1:7" x14ac:dyDescent="0.25">
      <c r="A5" t="s">
        <v>101</v>
      </c>
      <c r="B5" s="21">
        <f>'2'!C34/'1'!C5</f>
        <v>1.3147722330772276E-2</v>
      </c>
      <c r="C5" s="21">
        <f>'2'!D34/'1'!D5</f>
        <v>1.1048111920592256E-2</v>
      </c>
      <c r="D5" s="21">
        <f>'2'!E34/'1'!E5</f>
        <v>1.0763037634722876E-2</v>
      </c>
      <c r="E5" s="21">
        <f>'2'!F34/'1'!F5</f>
        <v>1.2273364851727246E-2</v>
      </c>
      <c r="F5" s="21">
        <f>'2'!G34/'1'!G5</f>
        <v>9.9277710609308248E-3</v>
      </c>
      <c r="G5" s="21">
        <f>'2'!H34/'1'!H5</f>
        <v>7.2586662879606688E-3</v>
      </c>
    </row>
    <row r="6" spans="1:7" x14ac:dyDescent="0.25">
      <c r="A6" t="s">
        <v>102</v>
      </c>
      <c r="B6" s="21">
        <f>'2'!C34/'1'!B36</f>
        <v>0.18288083428486632</v>
      </c>
      <c r="C6" s="21">
        <f>'2'!D34/'1'!C36</f>
        <v>0.16035658059357749</v>
      </c>
      <c r="D6" s="21">
        <f>'2'!E34/'1'!D36</f>
        <v>0.14872064475246113</v>
      </c>
      <c r="E6" s="21">
        <f>'2'!F34/'1'!E36</f>
        <v>0.19119891657211882</v>
      </c>
      <c r="F6" s="21">
        <f>'2'!G34/'1'!F36</f>
        <v>0.16161977919472606</v>
      </c>
      <c r="G6" s="21">
        <f>'2'!H34/'1'!G36</f>
        <v>0.11834797581733429</v>
      </c>
    </row>
    <row r="7" spans="1:7" x14ac:dyDescent="0.25">
      <c r="A7" t="s">
        <v>68</v>
      </c>
      <c r="B7" s="21">
        <v>0.14660000000000001</v>
      </c>
      <c r="C7" s="21">
        <v>0.1353</v>
      </c>
      <c r="D7" s="21">
        <v>0.153</v>
      </c>
      <c r="E7" s="21">
        <v>0.14410000000000001</v>
      </c>
      <c r="F7" s="21">
        <v>0.12280000000000001</v>
      </c>
      <c r="G7" s="21"/>
    </row>
    <row r="8" spans="1:7" x14ac:dyDescent="0.25">
      <c r="A8" t="s">
        <v>103</v>
      </c>
      <c r="B8" s="21">
        <v>2.7699999999999999E-2</v>
      </c>
      <c r="C8" s="21">
        <v>4.4999999999999998E-2</v>
      </c>
      <c r="D8" s="21">
        <v>4.6600000000000003E-2</v>
      </c>
      <c r="E8" s="21">
        <v>4.5400000000000003E-2</v>
      </c>
      <c r="F8" s="21">
        <v>4.1000000000000002E-2</v>
      </c>
      <c r="G8" s="21"/>
    </row>
    <row r="9" spans="1:7" x14ac:dyDescent="0.25">
      <c r="A9" t="s">
        <v>104</v>
      </c>
      <c r="B9" s="21">
        <v>0.85599999999999998</v>
      </c>
      <c r="C9" s="21">
        <v>0.88590000000000002</v>
      </c>
      <c r="D9" s="21">
        <v>0.87329999999999997</v>
      </c>
      <c r="E9" s="21">
        <v>0.88070000000000004</v>
      </c>
      <c r="F9" s="21">
        <v>0.88949999999999996</v>
      </c>
      <c r="G9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Sunny</cp:lastModifiedBy>
  <dcterms:created xsi:type="dcterms:W3CDTF">2018-09-10T08:41:12Z</dcterms:created>
  <dcterms:modified xsi:type="dcterms:W3CDTF">2020-04-12T14:18:46Z</dcterms:modified>
</cp:coreProperties>
</file>