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Food and Allied\Annual\"/>
    </mc:Choice>
  </mc:AlternateContent>
  <bookViews>
    <workbookView xWindow="0" yWindow="0" windowWidth="20490" windowHeight="7755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3" l="1"/>
  <c r="H13" i="3"/>
  <c r="D38" i="1"/>
  <c r="H14" i="1"/>
  <c r="C28" i="2"/>
  <c r="C33" i="3" l="1"/>
  <c r="D33" i="3"/>
  <c r="E33" i="3"/>
  <c r="F33" i="3"/>
  <c r="G33" i="3"/>
  <c r="H33" i="3"/>
  <c r="B33" i="3"/>
  <c r="H32" i="2"/>
  <c r="C32" i="2"/>
  <c r="D32" i="2"/>
  <c r="E32" i="2"/>
  <c r="F32" i="2"/>
  <c r="G32" i="2"/>
  <c r="B32" i="2"/>
  <c r="C48" i="1"/>
  <c r="D48" i="1"/>
  <c r="E48" i="1"/>
  <c r="F48" i="1"/>
  <c r="G48" i="1"/>
  <c r="H48" i="1"/>
  <c r="B48" i="1"/>
  <c r="C33" i="1"/>
  <c r="D33" i="1"/>
  <c r="E33" i="1"/>
  <c r="F33" i="1"/>
  <c r="G33" i="1"/>
  <c r="H33" i="1"/>
  <c r="B33" i="1"/>
  <c r="H26" i="3" l="1"/>
  <c r="H18" i="3"/>
  <c r="H10" i="3"/>
  <c r="H25" i="2"/>
  <c r="H10" i="2"/>
  <c r="H8" i="2"/>
  <c r="H38" i="1"/>
  <c r="H18" i="1"/>
  <c r="H36" i="1" s="1"/>
  <c r="H9" i="1"/>
  <c r="H45" i="1" l="1"/>
  <c r="H7" i="4"/>
  <c r="H8" i="4"/>
  <c r="H18" i="2"/>
  <c r="H21" i="2" s="1"/>
  <c r="H24" i="2" s="1"/>
  <c r="H32" i="3"/>
  <c r="H28" i="3"/>
  <c r="H30" i="3" s="1"/>
  <c r="H47" i="1"/>
  <c r="G38" i="1"/>
  <c r="G18" i="1"/>
  <c r="G36" i="1" s="1"/>
  <c r="G9" i="1"/>
  <c r="G14" i="1" s="1"/>
  <c r="G45" i="1" l="1"/>
  <c r="G47" i="1"/>
  <c r="G7" i="4"/>
  <c r="G8" i="4"/>
  <c r="H28" i="2"/>
  <c r="H5" i="4" s="1"/>
  <c r="H10" i="4"/>
  <c r="B10" i="2"/>
  <c r="H31" i="2" l="1"/>
  <c r="H11" i="4"/>
  <c r="H6" i="4"/>
  <c r="H9" i="4"/>
  <c r="G10" i="2"/>
  <c r="G8" i="2"/>
  <c r="F10" i="3"/>
  <c r="F13" i="3" s="1"/>
  <c r="F32" i="3" s="1"/>
  <c r="G10" i="3"/>
  <c r="G13" i="3" s="1"/>
  <c r="G32" i="3" s="1"/>
  <c r="E10" i="3"/>
  <c r="E13" i="3" s="1"/>
  <c r="E32" i="3" s="1"/>
  <c r="D10" i="3"/>
  <c r="D13" i="3" s="1"/>
  <c r="D32" i="3" s="1"/>
  <c r="C8" i="2"/>
  <c r="D8" i="2"/>
  <c r="E8" i="2"/>
  <c r="F8" i="2"/>
  <c r="B8" i="2"/>
  <c r="C26" i="3" l="1"/>
  <c r="D26" i="3"/>
  <c r="E26" i="3"/>
  <c r="F26" i="3"/>
  <c r="G26" i="3"/>
  <c r="D18" i="3"/>
  <c r="E18" i="3"/>
  <c r="F18" i="3"/>
  <c r="G18" i="3"/>
  <c r="C10" i="3"/>
  <c r="C13" i="3"/>
  <c r="C32" i="3" s="1"/>
  <c r="B10" i="3"/>
  <c r="B13" i="3" s="1"/>
  <c r="B32" i="3" s="1"/>
  <c r="C25" i="2"/>
  <c r="F10" i="2" l="1"/>
  <c r="D10" i="2"/>
  <c r="E10" i="2"/>
  <c r="E18" i="2" s="1"/>
  <c r="E21" i="2" s="1"/>
  <c r="E24" i="2" s="1"/>
  <c r="G18" i="2"/>
  <c r="G21" i="2" s="1"/>
  <c r="G24" i="2" s="1"/>
  <c r="C10" i="2"/>
  <c r="D25" i="2"/>
  <c r="E25" i="2"/>
  <c r="F25" i="2"/>
  <c r="G25" i="2"/>
  <c r="B25" i="2"/>
  <c r="F38" i="1"/>
  <c r="F7" i="4" s="1"/>
  <c r="F18" i="1"/>
  <c r="F36" i="1" s="1"/>
  <c r="F9" i="1"/>
  <c r="F14" i="1" s="1"/>
  <c r="C38" i="1"/>
  <c r="C7" i="4" s="1"/>
  <c r="D7" i="4"/>
  <c r="E38" i="1"/>
  <c r="E7" i="4" s="1"/>
  <c r="C18" i="1"/>
  <c r="C36" i="1" s="1"/>
  <c r="D18" i="1"/>
  <c r="D36" i="1" s="1"/>
  <c r="E18" i="1"/>
  <c r="E36" i="1" s="1"/>
  <c r="C9" i="1"/>
  <c r="C14" i="1" s="1"/>
  <c r="D9" i="1"/>
  <c r="D14" i="1" s="1"/>
  <c r="E9" i="1"/>
  <c r="E14" i="1" s="1"/>
  <c r="B18" i="1"/>
  <c r="B36" i="1" s="1"/>
  <c r="B9" i="1"/>
  <c r="E45" i="1" l="1"/>
  <c r="C45" i="1"/>
  <c r="D45" i="1"/>
  <c r="F45" i="1"/>
  <c r="B8" i="4"/>
  <c r="B14" i="1"/>
  <c r="C8" i="4"/>
  <c r="E8" i="4"/>
  <c r="D8" i="4"/>
  <c r="F8" i="4"/>
  <c r="E10" i="4"/>
  <c r="G28" i="2"/>
  <c r="G5" i="4" s="1"/>
  <c r="G10" i="4"/>
  <c r="C47" i="1"/>
  <c r="E47" i="1"/>
  <c r="F47" i="1"/>
  <c r="D47" i="1"/>
  <c r="F18" i="2"/>
  <c r="F21" i="2" s="1"/>
  <c r="F24" i="2" s="1"/>
  <c r="E28" i="2"/>
  <c r="E5" i="4" s="1"/>
  <c r="D18" i="2"/>
  <c r="C18" i="2"/>
  <c r="G28" i="3"/>
  <c r="G30" i="3" s="1"/>
  <c r="B26" i="3"/>
  <c r="B18" i="3"/>
  <c r="D10" i="4" l="1"/>
  <c r="D21" i="2"/>
  <c r="D24" i="2" s="1"/>
  <c r="C10" i="4"/>
  <c r="C21" i="2"/>
  <c r="C24" i="2" s="1"/>
  <c r="C5" i="4" s="1"/>
  <c r="G9" i="4"/>
  <c r="G11" i="4"/>
  <c r="G6" i="4"/>
  <c r="E11" i="4"/>
  <c r="E6" i="4"/>
  <c r="E9" i="4"/>
  <c r="F28" i="2"/>
  <c r="F5" i="4" s="1"/>
  <c r="F10" i="4"/>
  <c r="D28" i="2"/>
  <c r="D5" i="4" s="1"/>
  <c r="E31" i="2"/>
  <c r="G31" i="2"/>
  <c r="F28" i="3"/>
  <c r="F30" i="3" s="1"/>
  <c r="C28" i="3"/>
  <c r="C30" i="3" s="1"/>
  <c r="B28" i="3"/>
  <c r="B30" i="3" s="1"/>
  <c r="E28" i="3"/>
  <c r="E30" i="3" s="1"/>
  <c r="D28" i="3"/>
  <c r="D30" i="3" s="1"/>
  <c r="B38" i="1"/>
  <c r="B7" i="4" l="1"/>
  <c r="B45" i="1"/>
  <c r="F31" i="2"/>
  <c r="F9" i="4"/>
  <c r="F11" i="4"/>
  <c r="F6" i="4"/>
  <c r="D11" i="4"/>
  <c r="D6" i="4"/>
  <c r="D9" i="4"/>
  <c r="C9" i="4"/>
  <c r="C11" i="4"/>
  <c r="C6" i="4"/>
  <c r="B47" i="1"/>
  <c r="C31" i="2"/>
  <c r="D31" i="2"/>
  <c r="B18" i="2"/>
  <c r="B10" i="4" l="1"/>
  <c r="B21" i="2"/>
  <c r="B24" i="2" s="1"/>
  <c r="B28" i="2" s="1"/>
  <c r="B5" i="4" s="1"/>
  <c r="B11" i="4" l="1"/>
  <c r="B6" i="4"/>
  <c r="B9" i="4"/>
  <c r="B31" i="2"/>
</calcChain>
</file>

<file path=xl/sharedStrings.xml><?xml version="1.0" encoding="utf-8"?>
<sst xmlns="http://schemas.openxmlformats.org/spreadsheetml/2006/main" count="106" uniqueCount="91">
  <si>
    <t>CURRENT ASSETS</t>
  </si>
  <si>
    <t>Cash and Cash Equivalents</t>
  </si>
  <si>
    <t>Share Capital</t>
  </si>
  <si>
    <t>Retained Earnings</t>
  </si>
  <si>
    <t>Gross Profit</t>
  </si>
  <si>
    <t>Cost of goods sold</t>
  </si>
  <si>
    <t>Inventories</t>
  </si>
  <si>
    <t>Share premium</t>
  </si>
  <si>
    <t>-</t>
  </si>
  <si>
    <t>Property, Plant &amp; Equipment</t>
  </si>
  <si>
    <t>Accounts Receivable</t>
  </si>
  <si>
    <t>Advance &amp; Deposits</t>
  </si>
  <si>
    <t>Current Liabilities</t>
  </si>
  <si>
    <t>Current Portion of Long term Loan</t>
  </si>
  <si>
    <t>Short Term Loan from Bank (secured)</t>
  </si>
  <si>
    <t>Liabilities for Goods</t>
  </si>
  <si>
    <t>Liabiliities for Expenses</t>
  </si>
  <si>
    <t>Liabilities for Other Finance</t>
  </si>
  <si>
    <t>Interest Payable</t>
  </si>
  <si>
    <t>Workers' Profit Participation Fund</t>
  </si>
  <si>
    <t>Income Tax Payable</t>
  </si>
  <si>
    <t>Unclaimed Dividend</t>
  </si>
  <si>
    <t>Reserve &amp; Surplus</t>
  </si>
  <si>
    <t>Proposed Dividend</t>
  </si>
  <si>
    <t>Deferred tax Liability</t>
  </si>
  <si>
    <t>Long term Debt</t>
  </si>
  <si>
    <t>Revaluation Surplus</t>
  </si>
  <si>
    <t>Administrative &amp; Selling Expenses</t>
  </si>
  <si>
    <t>Operating Profit</t>
  </si>
  <si>
    <t>Other Income</t>
  </si>
  <si>
    <t>Contribution to Worker's Participation &amp; Welfare Funds</t>
  </si>
  <si>
    <t>Current Tax</t>
  </si>
  <si>
    <t>Deferred Tax</t>
  </si>
  <si>
    <t>Marketing Expenses</t>
  </si>
  <si>
    <t>Selling &amp; Distribution Expenses</t>
  </si>
  <si>
    <t>Financial Expenses</t>
  </si>
  <si>
    <t>Cash Recevived from customers</t>
  </si>
  <si>
    <t>Cash Paid to Suppliers &amp; Employees</t>
  </si>
  <si>
    <t>Interest Paid</t>
  </si>
  <si>
    <t>Income Tax Paid</t>
  </si>
  <si>
    <t>Purchase of Fixed Assets</t>
  </si>
  <si>
    <t>Adjustment of Fixed Assets</t>
  </si>
  <si>
    <t>Long Term Loans</t>
  </si>
  <si>
    <t>Short Term Loans</t>
  </si>
  <si>
    <t>Dividend Paid</t>
  </si>
  <si>
    <t xml:space="preserve">Cash Generated from Operations </t>
  </si>
  <si>
    <t>Cash Paid to Employee and Others</t>
  </si>
  <si>
    <t>Distribution Expenses</t>
  </si>
  <si>
    <t>Accounts Payable</t>
  </si>
  <si>
    <t>Provision for expenses</t>
  </si>
  <si>
    <t>Security deposit of distributors</t>
  </si>
  <si>
    <t>Other Liabilities</t>
  </si>
  <si>
    <t>Interest Payment</t>
  </si>
  <si>
    <t>Ratio</t>
  </si>
  <si>
    <t>Debt to Equity</t>
  </si>
  <si>
    <t>Current Ratio</t>
  </si>
  <si>
    <t>Operating Margin</t>
  </si>
  <si>
    <t>Agricultural Marketing Company Limited</t>
  </si>
  <si>
    <t>As at year end</t>
  </si>
  <si>
    <t>ASSETS</t>
  </si>
  <si>
    <t>NON CURRENT ASSETS</t>
  </si>
  <si>
    <t>Liabilities and Capital</t>
  </si>
  <si>
    <t>Liabilities</t>
  </si>
  <si>
    <t>Non Current Liabilities</t>
  </si>
  <si>
    <t>Shareholders’ Equity</t>
  </si>
  <si>
    <t>Net assets value per share</t>
  </si>
  <si>
    <t>Shares to calculate NAVPS</t>
  </si>
  <si>
    <t>Consolidated Balance Sheet</t>
  </si>
  <si>
    <t>Consolidated Income Statement</t>
  </si>
  <si>
    <t>Net Revenues</t>
  </si>
  <si>
    <t>Operating Incomes/Expenses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</si>
  <si>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</si>
  <si>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</si>
  <si>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</si>
  <si>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</si>
  <si>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</si>
  <si>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</si>
  <si>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</si>
  <si>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Consolidated 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</si>
  <si>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</si>
  <si>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</si>
  <si>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</si>
  <si>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</si>
  <si>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</si>
  <si>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</si>
  <si>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</si>
  <si>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</si>
  <si>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Return on Asset (ROA)</t>
  </si>
  <si>
    <t>Return on Equity (ROE)</t>
  </si>
  <si>
    <t>Net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</si>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</sst>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3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Border="1"/>
    <xf numFmtId="3" fontId="0" fillId="0" borderId="0" xfId="0" applyNumberFormat="1" applyBorder="1"/>
    <xf numFmtId="3" fontId="1" fillId="0" borderId="0" xfId="0" applyNumberFormat="1" applyFont="1" applyBorder="1"/>
    <xf numFmtId="15" fontId="2" fillId="0" borderId="0" xfId="0" applyNumberFormat="1" applyFont="1"/>
    <xf numFmtId="0" fontId="3" fillId="0" borderId="0" xfId="0" applyFont="1"/>
    <xf numFmtId="0" fontId="0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2" fontId="1" fillId="0" borderId="0" xfId="0" applyNumberFormat="1" applyFont="1" applyBorder="1"/>
    <xf numFmtId="2" fontId="0" fillId="0" borderId="0" xfId="0" applyNumberFormat="1"/>
    <xf numFmtId="41" fontId="0" fillId="0" borderId="0" xfId="0" applyNumberFormat="1"/>
    <xf numFmtId="41" fontId="1" fillId="0" borderId="0" xfId="0" applyNumberFormat="1" applyFont="1"/>
    <xf numFmtId="41" fontId="0" fillId="0" borderId="0" xfId="0" applyNumberFormat="1" applyFont="1"/>
    <xf numFmtId="41" fontId="1" fillId="0" borderId="0" xfId="0" applyNumberFormat="1" applyFont="1" applyBorder="1"/>
    <xf numFmtId="41" fontId="0" fillId="0" borderId="0" xfId="0" applyNumberFormat="1" applyBorder="1"/>
    <xf numFmtId="41" fontId="0" fillId="0" borderId="0" xfId="0" applyNumberFormat="1" applyAlignment="1">
      <alignment horizontal="center"/>
    </xf>
    <xf numFmtId="41" fontId="4" fillId="0" borderId="3" xfId="0" applyNumberFormat="1" applyFont="1" applyBorder="1"/>
    <xf numFmtId="41" fontId="0" fillId="0" borderId="0" xfId="1" applyNumberFormat="1" applyFont="1"/>
    <xf numFmtId="41" fontId="1" fillId="0" borderId="0" xfId="1" applyNumberFormat="1" applyFont="1"/>
    <xf numFmtId="41" fontId="1" fillId="0" borderId="0" xfId="1" applyNumberFormat="1" applyFont="1" applyBorder="1"/>
    <xf numFmtId="41" fontId="0" fillId="0" borderId="0" xfId="0" applyNumberFormat="1" applyFill="1" applyBorder="1"/>
    <xf numFmtId="10" fontId="0" fillId="0" borderId="0" xfId="3" applyNumberFormat="1" applyFont="1"/>
    <xf numFmtId="43" fontId="0" fillId="0" borderId="0" xfId="2" applyFont="1"/>
    <xf numFmtId="0" fontId="1" fillId="0" borderId="1" xfId="0" applyFont="1" applyBorder="1" applyAlignment="1">
      <alignment horizontal="left"/>
    </xf>
    <xf numFmtId="0" fontId="5" fillId="0" borderId="0" xfId="0" applyFont="1"/>
    <xf numFmtId="0" fontId="2" fillId="0" borderId="1" xfId="0" applyFont="1" applyBorder="1" applyAlignment="1">
      <alignment horizontal="left"/>
    </xf>
    <xf numFmtId="0" fontId="1" fillId="0" borderId="1" xfId="0" applyFont="1" applyBorder="1"/>
    <xf numFmtId="0" fontId="1" fillId="0" borderId="2" xfId="0" applyFont="1" applyBorder="1"/>
    <xf numFmtId="41" fontId="0" fillId="0" borderId="0" xfId="0" applyNumberFormat="1" applyFont="1" applyBorder="1"/>
    <xf numFmtId="0" fontId="1" fillId="0" borderId="0" xfId="0" applyFont="1" applyBorder="1"/>
  </cellXfs>
  <cellStyles count="4">
    <cellStyle name="Comma" xfId="2" builtinId="3"/>
    <cellStyle name="Currency" xfId="1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48"/>
  <sheetViews>
    <sheetView zoomScale="85" zoomScaleNormal="85" workbookViewId="0">
      <pane xSplit="1" ySplit="4" topLeftCell="B32" activePane="bottomRight" state="frozen"/>
      <selection pane="topRight" activeCell="B1" sqref="B1"/>
      <selection pane="bottomLeft" activeCell="A6" sqref="A6"/>
      <selection pane="bottomRight" activeCell="B38" sqref="B38:H38"/>
    </sheetView>
  </sheetViews>
  <sheetFormatPr defaultRowHeight="15" x14ac:dyDescent="0.25"/>
  <cols>
    <col min="1" max="1" width="51.85546875" customWidth="1"/>
    <col min="2" max="5" width="16.28515625" bestFit="1" customWidth="1"/>
    <col min="6" max="6" width="14.28515625" bestFit="1" customWidth="1"/>
    <col min="7" max="7" width="16.85546875" customWidth="1"/>
    <col min="8" max="8" width="15.28515625" customWidth="1"/>
  </cols>
  <sheetData>
    <row r="1" spans="1:8" x14ac:dyDescent="0.25">
      <c r="A1" s="34" t="s">
        <v>57</v>
      </c>
    </row>
    <row r="2" spans="1:8" x14ac:dyDescent="0.25">
      <c r="A2" s="34" t="s">
        <v>67</v>
      </c>
    </row>
    <row r="3" spans="1:8" x14ac:dyDescent="0.25">
      <c r="A3" s="34" t="s">
        <v>58</v>
      </c>
    </row>
    <row r="4" spans="1:8" x14ac:dyDescent="0.25">
      <c r="B4" s="2">
        <v>2012</v>
      </c>
      <c r="C4" s="2">
        <v>2013</v>
      </c>
      <c r="D4" s="2">
        <v>2014</v>
      </c>
      <c r="E4" s="2">
        <v>2015</v>
      </c>
      <c r="F4" s="2">
        <v>2016</v>
      </c>
      <c r="G4" s="2">
        <v>2017</v>
      </c>
      <c r="H4" s="2">
        <v>2018</v>
      </c>
    </row>
    <row r="5" spans="1:8" x14ac:dyDescent="0.25">
      <c r="A5" s="28" t="s">
        <v>59</v>
      </c>
    </row>
    <row r="6" spans="1:8" x14ac:dyDescent="0.25">
      <c r="A6" s="29" t="s">
        <v>60</v>
      </c>
    </row>
    <row r="7" spans="1:8" x14ac:dyDescent="0.25">
      <c r="A7" s="11" t="s">
        <v>9</v>
      </c>
      <c r="B7" s="22">
        <v>360436499</v>
      </c>
      <c r="C7" s="22">
        <v>334977311</v>
      </c>
      <c r="D7" s="22">
        <v>341808493</v>
      </c>
      <c r="E7" s="22">
        <v>658081631</v>
      </c>
      <c r="F7" s="22">
        <v>544637029</v>
      </c>
      <c r="G7" s="22">
        <v>474194353</v>
      </c>
      <c r="H7" s="22">
        <v>392391202</v>
      </c>
    </row>
    <row r="8" spans="1:8" x14ac:dyDescent="0.25">
      <c r="A8" s="11"/>
      <c r="B8" s="22"/>
      <c r="C8" s="22"/>
      <c r="D8" s="22"/>
      <c r="E8" s="22"/>
      <c r="F8" s="22"/>
      <c r="G8" s="22"/>
    </row>
    <row r="9" spans="1:8" x14ac:dyDescent="0.25">
      <c r="A9" s="29" t="s">
        <v>0</v>
      </c>
      <c r="B9" s="23">
        <f>SUM(B10:B13)</f>
        <v>777882302</v>
      </c>
      <c r="C9" s="23">
        <f t="shared" ref="C9:E9" si="0">SUM(C10:C13)</f>
        <v>798192332</v>
      </c>
      <c r="D9" s="23">
        <f t="shared" si="0"/>
        <v>754101724</v>
      </c>
      <c r="E9" s="23">
        <f t="shared" si="0"/>
        <v>847630021</v>
      </c>
      <c r="F9" s="23">
        <f t="shared" ref="F9:H9" si="1">SUM(F10:F13)</f>
        <v>914631456</v>
      </c>
      <c r="G9" s="23">
        <f t="shared" si="1"/>
        <v>988827887</v>
      </c>
      <c r="H9" s="23">
        <f t="shared" si="1"/>
        <v>1039057752</v>
      </c>
    </row>
    <row r="10" spans="1:8" x14ac:dyDescent="0.25">
      <c r="A10" s="5" t="s">
        <v>6</v>
      </c>
      <c r="B10" s="22">
        <v>534462767</v>
      </c>
      <c r="C10" s="22">
        <v>549659858</v>
      </c>
      <c r="D10" s="22">
        <v>515560213</v>
      </c>
      <c r="E10" s="22">
        <v>536252303</v>
      </c>
      <c r="F10" s="22">
        <v>569968380</v>
      </c>
      <c r="G10" s="22">
        <v>547968661</v>
      </c>
      <c r="H10" s="22">
        <v>564443119</v>
      </c>
    </row>
    <row r="11" spans="1:8" x14ac:dyDescent="0.25">
      <c r="A11" t="s">
        <v>10</v>
      </c>
      <c r="B11" s="22">
        <v>59516831</v>
      </c>
      <c r="C11" s="22">
        <v>58104684</v>
      </c>
      <c r="D11" s="22">
        <v>74962348</v>
      </c>
      <c r="E11" s="22">
        <v>83144358</v>
      </c>
      <c r="F11" s="22">
        <v>118263356</v>
      </c>
      <c r="G11" s="22">
        <v>140563639</v>
      </c>
      <c r="H11" s="22">
        <v>135256478</v>
      </c>
    </row>
    <row r="12" spans="1:8" x14ac:dyDescent="0.25">
      <c r="A12" t="s">
        <v>11</v>
      </c>
      <c r="B12" s="22">
        <v>146045134</v>
      </c>
      <c r="C12" s="22">
        <v>166052772</v>
      </c>
      <c r="D12" s="22">
        <v>147697841</v>
      </c>
      <c r="E12" s="22">
        <v>195100477</v>
      </c>
      <c r="F12" s="22">
        <v>208677210</v>
      </c>
      <c r="G12" s="22">
        <v>236574747</v>
      </c>
      <c r="H12" s="22">
        <v>278642609</v>
      </c>
    </row>
    <row r="13" spans="1:8" x14ac:dyDescent="0.25">
      <c r="A13" t="s">
        <v>1</v>
      </c>
      <c r="B13" s="22">
        <v>37857570</v>
      </c>
      <c r="C13" s="22">
        <v>24375018</v>
      </c>
      <c r="D13" s="22">
        <v>15881322</v>
      </c>
      <c r="E13" s="22">
        <v>33132883</v>
      </c>
      <c r="F13" s="22">
        <v>17722510</v>
      </c>
      <c r="G13" s="22">
        <v>63720840</v>
      </c>
      <c r="H13" s="22">
        <v>60715546</v>
      </c>
    </row>
    <row r="14" spans="1:8" s="2" customFormat="1" x14ac:dyDescent="0.25">
      <c r="A14" s="1"/>
      <c r="B14" s="23">
        <f t="shared" ref="B14:G14" si="2">B7+B9</f>
        <v>1138318801</v>
      </c>
      <c r="C14" s="23">
        <f t="shared" si="2"/>
        <v>1133169643</v>
      </c>
      <c r="D14" s="23">
        <f t="shared" si="2"/>
        <v>1095910217</v>
      </c>
      <c r="E14" s="23">
        <f t="shared" si="2"/>
        <v>1505711652</v>
      </c>
      <c r="F14" s="23">
        <f t="shared" si="2"/>
        <v>1459268485</v>
      </c>
      <c r="G14" s="23">
        <f t="shared" si="2"/>
        <v>1463022240</v>
      </c>
      <c r="H14" s="23">
        <f>H7+H9</f>
        <v>1431448954</v>
      </c>
    </row>
    <row r="15" spans="1:8" x14ac:dyDescent="0.25">
      <c r="A15" s="1"/>
      <c r="B15" s="22"/>
      <c r="C15" s="22"/>
      <c r="D15" s="22"/>
      <c r="E15" s="22"/>
      <c r="F15" s="22"/>
      <c r="G15" s="22"/>
    </row>
    <row r="16" spans="1:8" ht="15.75" x14ac:dyDescent="0.25">
      <c r="A16" s="30" t="s">
        <v>61</v>
      </c>
      <c r="B16" s="22"/>
      <c r="C16" s="22"/>
      <c r="D16" s="22"/>
      <c r="E16" s="22"/>
      <c r="F16" s="22"/>
      <c r="G16" s="22"/>
    </row>
    <row r="17" spans="1:8" ht="15.75" x14ac:dyDescent="0.25">
      <c r="A17" s="12" t="s">
        <v>62</v>
      </c>
      <c r="B17" s="22"/>
      <c r="C17" s="22"/>
      <c r="D17" s="22"/>
      <c r="E17" s="22"/>
      <c r="F17" s="22"/>
      <c r="G17" s="22"/>
    </row>
    <row r="18" spans="1:8" x14ac:dyDescent="0.25">
      <c r="A18" s="29" t="s">
        <v>12</v>
      </c>
      <c r="B18" s="23">
        <f>SUM(B19:B27)</f>
        <v>570415850</v>
      </c>
      <c r="C18" s="23">
        <f t="shared" ref="C18:E18" si="3">SUM(C19:C27)</f>
        <v>565399522</v>
      </c>
      <c r="D18" s="23">
        <f>SUM(D19:D27)</f>
        <v>541239463</v>
      </c>
      <c r="E18" s="23">
        <f t="shared" si="3"/>
        <v>539816278</v>
      </c>
      <c r="F18" s="23">
        <f>SUM(F19:F27)</f>
        <v>697532212</v>
      </c>
      <c r="G18" s="23">
        <f>SUM(G19:G27)</f>
        <v>725833666</v>
      </c>
      <c r="H18" s="23">
        <f>SUM(H19:H31)</f>
        <v>729605747</v>
      </c>
    </row>
    <row r="19" spans="1:8" x14ac:dyDescent="0.25">
      <c r="A19" t="s">
        <v>13</v>
      </c>
      <c r="B19" s="22">
        <v>37675000</v>
      </c>
      <c r="C19" s="22">
        <v>42762500</v>
      </c>
      <c r="D19" s="22">
        <v>42707500</v>
      </c>
      <c r="E19" s="22">
        <v>70944059</v>
      </c>
      <c r="F19" s="22">
        <v>27862204</v>
      </c>
      <c r="G19" s="22">
        <v>27862204</v>
      </c>
      <c r="H19" s="22">
        <v>27862204</v>
      </c>
    </row>
    <row r="20" spans="1:8" x14ac:dyDescent="0.25">
      <c r="A20" t="s">
        <v>14</v>
      </c>
      <c r="B20" s="22">
        <v>433509429</v>
      </c>
      <c r="C20" s="22">
        <v>407590404</v>
      </c>
      <c r="D20" s="22">
        <v>417371252</v>
      </c>
      <c r="E20" s="22">
        <v>364277185</v>
      </c>
      <c r="F20" s="22">
        <v>570677843</v>
      </c>
      <c r="G20" s="22">
        <v>609186658</v>
      </c>
      <c r="H20" s="22">
        <v>596518772</v>
      </c>
    </row>
    <row r="21" spans="1:8" x14ac:dyDescent="0.25">
      <c r="A21" t="s">
        <v>15</v>
      </c>
      <c r="B21" s="22">
        <v>3386997</v>
      </c>
      <c r="C21" s="22">
        <v>1753704</v>
      </c>
      <c r="D21" s="22">
        <v>1752991</v>
      </c>
      <c r="E21" s="22">
        <v>8135718</v>
      </c>
      <c r="F21" s="22">
        <v>6051390</v>
      </c>
      <c r="G21" s="22">
        <v>5103419</v>
      </c>
      <c r="H21" s="22"/>
    </row>
    <row r="22" spans="1:8" x14ac:dyDescent="0.25">
      <c r="A22" t="s">
        <v>16</v>
      </c>
      <c r="B22" s="22">
        <v>8092634</v>
      </c>
      <c r="C22" s="22">
        <v>9874064</v>
      </c>
      <c r="D22" s="22">
        <v>12608338</v>
      </c>
      <c r="E22" s="22">
        <v>1829494</v>
      </c>
      <c r="F22" s="22">
        <v>2633700</v>
      </c>
      <c r="G22" s="22">
        <v>1981959</v>
      </c>
      <c r="H22" s="22"/>
    </row>
    <row r="23" spans="1:8" x14ac:dyDescent="0.25">
      <c r="A23" t="s">
        <v>17</v>
      </c>
      <c r="B23" s="22">
        <v>26848332</v>
      </c>
      <c r="C23" s="22">
        <v>27794906</v>
      </c>
      <c r="D23" s="22">
        <v>26038165</v>
      </c>
      <c r="E23" s="22">
        <v>8505687</v>
      </c>
      <c r="F23" s="22">
        <v>4196192</v>
      </c>
      <c r="G23" s="22">
        <v>8405217</v>
      </c>
      <c r="H23" s="22"/>
    </row>
    <row r="24" spans="1:8" x14ac:dyDescent="0.25">
      <c r="A24" t="s">
        <v>18</v>
      </c>
      <c r="B24" s="22">
        <v>9300352</v>
      </c>
      <c r="C24" s="22">
        <v>4688551</v>
      </c>
      <c r="D24" s="22" t="s">
        <v>8</v>
      </c>
      <c r="E24" s="22">
        <v>26917409</v>
      </c>
      <c r="F24" s="22">
        <v>26821612</v>
      </c>
      <c r="G24" s="22">
        <v>28031035</v>
      </c>
    </row>
    <row r="25" spans="1:8" x14ac:dyDescent="0.25">
      <c r="A25" t="s">
        <v>19</v>
      </c>
      <c r="B25" s="22">
        <v>15812132</v>
      </c>
      <c r="C25" s="22">
        <v>19468515</v>
      </c>
      <c r="D25" s="22">
        <v>3535323</v>
      </c>
      <c r="E25" s="22">
        <v>3560512</v>
      </c>
      <c r="F25" s="22">
        <v>3850984</v>
      </c>
      <c r="G25" s="22">
        <v>4368396</v>
      </c>
      <c r="H25" s="22">
        <v>4562504</v>
      </c>
    </row>
    <row r="26" spans="1:8" x14ac:dyDescent="0.25">
      <c r="A26" t="s">
        <v>20</v>
      </c>
      <c r="B26" s="22">
        <v>31692006</v>
      </c>
      <c r="C26" s="22">
        <v>47181438</v>
      </c>
      <c r="D26" s="22">
        <v>32441008</v>
      </c>
      <c r="E26" s="22">
        <v>50623444</v>
      </c>
      <c r="F26" s="22">
        <v>50291612</v>
      </c>
      <c r="G26" s="22">
        <v>34911028</v>
      </c>
      <c r="H26" s="22">
        <v>51697868</v>
      </c>
    </row>
    <row r="27" spans="1:8" x14ac:dyDescent="0.25">
      <c r="A27" t="s">
        <v>21</v>
      </c>
      <c r="B27" s="22">
        <v>4098968</v>
      </c>
      <c r="C27" s="22">
        <v>4285440</v>
      </c>
      <c r="D27" s="22">
        <v>4784886</v>
      </c>
      <c r="E27" s="22">
        <v>5022770</v>
      </c>
      <c r="F27" s="22">
        <v>5146675</v>
      </c>
      <c r="G27" s="22">
        <v>5983750</v>
      </c>
    </row>
    <row r="28" spans="1:8" x14ac:dyDescent="0.25">
      <c r="A28" t="s">
        <v>48</v>
      </c>
      <c r="B28" s="22"/>
      <c r="C28" s="22"/>
      <c r="D28" s="22"/>
      <c r="E28" s="22"/>
      <c r="F28" s="22"/>
      <c r="G28" s="22"/>
      <c r="H28" s="22">
        <v>3093348</v>
      </c>
    </row>
    <row r="29" spans="1:8" x14ac:dyDescent="0.25">
      <c r="A29" t="s">
        <v>49</v>
      </c>
      <c r="B29" s="22"/>
      <c r="C29" s="22"/>
      <c r="D29" s="22"/>
      <c r="E29" s="22"/>
      <c r="F29" s="22"/>
      <c r="G29" s="22"/>
      <c r="H29" s="22">
        <v>10660137</v>
      </c>
    </row>
    <row r="30" spans="1:8" x14ac:dyDescent="0.25">
      <c r="A30" t="s">
        <v>50</v>
      </c>
      <c r="B30" s="22"/>
      <c r="C30" s="22"/>
      <c r="D30" s="22"/>
      <c r="E30" s="22"/>
      <c r="F30" s="22"/>
      <c r="G30" s="22"/>
      <c r="H30" s="22">
        <v>26808848</v>
      </c>
    </row>
    <row r="31" spans="1:8" x14ac:dyDescent="0.25">
      <c r="A31" t="s">
        <v>51</v>
      </c>
      <c r="B31" s="22"/>
      <c r="C31" s="22"/>
      <c r="D31" s="22"/>
      <c r="E31" s="22"/>
      <c r="F31" s="22"/>
      <c r="G31" s="22"/>
      <c r="H31" s="22">
        <v>8402066</v>
      </c>
    </row>
    <row r="32" spans="1:8" x14ac:dyDescent="0.25">
      <c r="B32" s="22"/>
      <c r="C32" s="22"/>
      <c r="D32" s="22"/>
      <c r="E32" s="22"/>
      <c r="F32" s="22"/>
      <c r="G32" s="22"/>
      <c r="H32" s="22"/>
    </row>
    <row r="33" spans="1:8" s="2" customFormat="1" x14ac:dyDescent="0.25">
      <c r="A33" s="29" t="s">
        <v>63</v>
      </c>
      <c r="B33" s="23">
        <f>SUM(B34:B35)</f>
        <v>140937119</v>
      </c>
      <c r="C33" s="23">
        <f t="shared" ref="C33:H33" si="4">SUM(C34:C35)</f>
        <v>110666857</v>
      </c>
      <c r="D33" s="23">
        <f t="shared" si="4"/>
        <v>67604512</v>
      </c>
      <c r="E33" s="23">
        <f t="shared" si="4"/>
        <v>448844413</v>
      </c>
      <c r="F33" s="23">
        <f t="shared" si="4"/>
        <v>217287153</v>
      </c>
      <c r="G33" s="23">
        <f t="shared" si="4"/>
        <v>163402037</v>
      </c>
      <c r="H33" s="23">
        <f t="shared" si="4"/>
        <v>98733718</v>
      </c>
    </row>
    <row r="34" spans="1:8" x14ac:dyDescent="0.25">
      <c r="A34" t="s">
        <v>24</v>
      </c>
      <c r="B34" s="22">
        <v>27912119</v>
      </c>
      <c r="C34" s="22">
        <v>25141857</v>
      </c>
      <c r="D34" s="22">
        <v>24897012</v>
      </c>
      <c r="E34" s="22">
        <v>22340083</v>
      </c>
      <c r="F34" s="22">
        <v>17227309</v>
      </c>
      <c r="G34" s="22">
        <v>14575865</v>
      </c>
      <c r="H34" s="22">
        <v>13322594</v>
      </c>
    </row>
    <row r="35" spans="1:8" x14ac:dyDescent="0.25">
      <c r="A35" t="s">
        <v>25</v>
      </c>
      <c r="B35" s="22">
        <v>113025000</v>
      </c>
      <c r="C35" s="22">
        <v>85525000</v>
      </c>
      <c r="D35" s="22">
        <v>42707500</v>
      </c>
      <c r="E35" s="22">
        <v>426504330</v>
      </c>
      <c r="F35" s="22">
        <v>200059844</v>
      </c>
      <c r="G35" s="22">
        <v>148826172</v>
      </c>
      <c r="H35" s="22">
        <v>85411124</v>
      </c>
    </row>
    <row r="36" spans="1:8" s="2" customFormat="1" x14ac:dyDescent="0.25">
      <c r="B36" s="23">
        <f t="shared" ref="B36:H36" si="5">B33+B18</f>
        <v>711352969</v>
      </c>
      <c r="C36" s="23">
        <f t="shared" si="5"/>
        <v>676066379</v>
      </c>
      <c r="D36" s="23">
        <f t="shared" si="5"/>
        <v>608843975</v>
      </c>
      <c r="E36" s="23">
        <f t="shared" si="5"/>
        <v>988660691</v>
      </c>
      <c r="F36" s="23">
        <f t="shared" si="5"/>
        <v>914819365</v>
      </c>
      <c r="G36" s="23">
        <f t="shared" si="5"/>
        <v>889235703</v>
      </c>
      <c r="H36" s="23">
        <f t="shared" si="5"/>
        <v>828339465</v>
      </c>
    </row>
    <row r="37" spans="1:8" ht="15.75" x14ac:dyDescent="0.25">
      <c r="A37" s="12"/>
      <c r="B37" s="22"/>
      <c r="C37" s="22"/>
      <c r="D37" s="22"/>
      <c r="E37" s="22"/>
      <c r="F37" s="22"/>
      <c r="G37" s="22"/>
    </row>
    <row r="38" spans="1:8" x14ac:dyDescent="0.25">
      <c r="A38" s="29" t="s">
        <v>64</v>
      </c>
      <c r="B38" s="23">
        <f>SUM(B39:B44)</f>
        <v>426965832</v>
      </c>
      <c r="C38" s="23">
        <f t="shared" ref="C38:E38" si="6">SUM(C39:C44)</f>
        <v>457103264</v>
      </c>
      <c r="D38" s="23">
        <f>SUM(D39:D44)</f>
        <v>487066242</v>
      </c>
      <c r="E38" s="23">
        <f t="shared" si="6"/>
        <v>517050961</v>
      </c>
      <c r="F38" s="23">
        <f t="shared" ref="F38:H38" si="7">SUM(F39:F44)</f>
        <v>544449120</v>
      </c>
      <c r="G38" s="23">
        <f t="shared" si="7"/>
        <v>573786537</v>
      </c>
      <c r="H38" s="23">
        <f t="shared" si="7"/>
        <v>603109489</v>
      </c>
    </row>
    <row r="39" spans="1:8" x14ac:dyDescent="0.25">
      <c r="A39" t="s">
        <v>2</v>
      </c>
      <c r="B39" s="22">
        <v>80000000</v>
      </c>
      <c r="C39" s="22">
        <v>80000000</v>
      </c>
      <c r="D39" s="22">
        <v>80000000</v>
      </c>
      <c r="E39" s="22">
        <v>80000000</v>
      </c>
      <c r="F39" s="22">
        <v>80000000</v>
      </c>
      <c r="G39" s="22">
        <v>80000000</v>
      </c>
      <c r="H39" s="22">
        <v>80000000</v>
      </c>
    </row>
    <row r="40" spans="1:8" x14ac:dyDescent="0.25">
      <c r="A40" t="s">
        <v>7</v>
      </c>
      <c r="B40" s="22">
        <v>40000000</v>
      </c>
      <c r="C40" s="22">
        <v>40000000</v>
      </c>
      <c r="D40" s="22">
        <v>40000000</v>
      </c>
      <c r="E40" s="22">
        <v>40000000</v>
      </c>
      <c r="F40" s="22">
        <v>40000000</v>
      </c>
      <c r="G40" s="22">
        <v>40000000</v>
      </c>
      <c r="H40" s="22">
        <v>40000000</v>
      </c>
    </row>
    <row r="41" spans="1:8" x14ac:dyDescent="0.25">
      <c r="A41" t="s">
        <v>3</v>
      </c>
      <c r="B41" s="22"/>
      <c r="C41" s="22"/>
      <c r="D41" s="22">
        <v>350997670</v>
      </c>
      <c r="E41" s="22">
        <v>381125700</v>
      </c>
      <c r="F41" s="22">
        <v>408666225</v>
      </c>
      <c r="G41" s="22">
        <v>438125076</v>
      </c>
      <c r="H41" s="22">
        <v>468177339</v>
      </c>
    </row>
    <row r="42" spans="1:8" x14ac:dyDescent="0.25">
      <c r="A42" t="s">
        <v>26</v>
      </c>
      <c r="B42" s="22"/>
      <c r="C42" s="22"/>
      <c r="D42" s="22">
        <v>16068572</v>
      </c>
      <c r="E42" s="22">
        <v>15925261</v>
      </c>
      <c r="F42" s="22">
        <v>15782895</v>
      </c>
      <c r="G42" s="22">
        <v>15661461</v>
      </c>
      <c r="H42" s="22">
        <v>14932150</v>
      </c>
    </row>
    <row r="43" spans="1:8" x14ac:dyDescent="0.25">
      <c r="A43" t="s">
        <v>22</v>
      </c>
      <c r="B43" s="22">
        <v>306965832</v>
      </c>
      <c r="C43" s="22">
        <v>337103264</v>
      </c>
      <c r="D43" s="22"/>
      <c r="E43" s="22"/>
      <c r="F43" s="22"/>
      <c r="G43" s="22" t="s">
        <v>8</v>
      </c>
    </row>
    <row r="44" spans="1:8" x14ac:dyDescent="0.25">
      <c r="A44" t="s">
        <v>23</v>
      </c>
      <c r="B44" s="22" t="s">
        <v>8</v>
      </c>
      <c r="C44" s="22"/>
      <c r="D44" s="22"/>
      <c r="E44" s="22"/>
      <c r="F44" s="22"/>
      <c r="G44" s="22"/>
    </row>
    <row r="45" spans="1:8" x14ac:dyDescent="0.25">
      <c r="B45" s="24">
        <f>B36+B38</f>
        <v>1138318801</v>
      </c>
      <c r="C45" s="24">
        <f t="shared" ref="C45:H45" si="8">C36+C38</f>
        <v>1133169643</v>
      </c>
      <c r="D45" s="24">
        <f t="shared" si="8"/>
        <v>1095910217</v>
      </c>
      <c r="E45" s="24">
        <f t="shared" si="8"/>
        <v>1505711652</v>
      </c>
      <c r="F45" s="24">
        <f t="shared" si="8"/>
        <v>1459268485</v>
      </c>
      <c r="G45" s="24">
        <f t="shared" si="8"/>
        <v>1463022240</v>
      </c>
      <c r="H45" s="24">
        <f t="shared" si="8"/>
        <v>1431448954</v>
      </c>
    </row>
    <row r="46" spans="1:8" x14ac:dyDescent="0.25">
      <c r="B46" s="15"/>
      <c r="C46" s="15"/>
      <c r="D46" s="15"/>
      <c r="E46" s="15"/>
      <c r="F46" s="15"/>
      <c r="G46" s="15"/>
      <c r="H46" s="15"/>
    </row>
    <row r="47" spans="1:8" x14ac:dyDescent="0.25">
      <c r="A47" s="31" t="s">
        <v>65</v>
      </c>
      <c r="B47" s="14">
        <f>B38/(B39/10)</f>
        <v>53.370728999999997</v>
      </c>
      <c r="C47" s="14">
        <f>C38/(C39/10)</f>
        <v>57.137908000000003</v>
      </c>
      <c r="D47" s="14">
        <f>D38/(D39/10)</f>
        <v>60.883280249999999</v>
      </c>
      <c r="E47" s="14">
        <f>E38/(E39/10)</f>
        <v>64.631370125000004</v>
      </c>
      <c r="F47" s="14">
        <f>F38/(F39/10)</f>
        <v>68.056139999999999</v>
      </c>
      <c r="G47" s="14">
        <f t="shared" ref="G47:H47" si="9">G38/(G39/10)</f>
        <v>71.723317124999994</v>
      </c>
      <c r="H47" s="14">
        <f t="shared" si="9"/>
        <v>75.388686125000007</v>
      </c>
    </row>
    <row r="48" spans="1:8" x14ac:dyDescent="0.25">
      <c r="A48" s="31" t="s">
        <v>66</v>
      </c>
      <c r="B48" s="15">
        <f>B39/10</f>
        <v>8000000</v>
      </c>
      <c r="C48" s="15">
        <f t="shared" ref="C48:H48" si="10">C39/10</f>
        <v>8000000</v>
      </c>
      <c r="D48" s="15">
        <f t="shared" si="10"/>
        <v>8000000</v>
      </c>
      <c r="E48" s="15">
        <f t="shared" si="10"/>
        <v>8000000</v>
      </c>
      <c r="F48" s="15">
        <f t="shared" si="10"/>
        <v>8000000</v>
      </c>
      <c r="G48" s="15">
        <f t="shared" si="10"/>
        <v>8000000</v>
      </c>
      <c r="H48" s="15">
        <f t="shared" si="10"/>
        <v>8000000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53"/>
  <sheetViews>
    <sheetView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B31" sqref="B31:H31"/>
    </sheetView>
  </sheetViews>
  <sheetFormatPr defaultRowHeight="15" x14ac:dyDescent="0.25"/>
  <cols>
    <col min="1" max="1" width="41.42578125" customWidth="1"/>
    <col min="2" max="7" width="14.28515625" bestFit="1" customWidth="1"/>
    <col min="8" max="8" width="14.28515625" style="6" bestFit="1" customWidth="1"/>
  </cols>
  <sheetData>
    <row r="1" spans="1:13" ht="15.75" x14ac:dyDescent="0.25">
      <c r="A1" s="34" t="s">
        <v>57</v>
      </c>
      <c r="B1" s="3"/>
      <c r="C1" s="3"/>
      <c r="D1" s="3"/>
      <c r="E1" s="3"/>
      <c r="F1" s="3"/>
    </row>
    <row r="2" spans="1:13" ht="15.75" x14ac:dyDescent="0.25">
      <c r="A2" s="34" t="s">
        <v>68</v>
      </c>
      <c r="B2" s="3"/>
      <c r="C2" s="3"/>
      <c r="D2" s="3"/>
      <c r="E2" s="3"/>
      <c r="F2" s="3"/>
    </row>
    <row r="3" spans="1:13" ht="15.75" x14ac:dyDescent="0.25">
      <c r="A3" s="34" t="s">
        <v>58</v>
      </c>
      <c r="B3" s="3"/>
      <c r="C3" s="3"/>
      <c r="D3" s="3"/>
      <c r="E3" s="3"/>
      <c r="F3" s="3"/>
    </row>
    <row r="4" spans="1:13" x14ac:dyDescent="0.25">
      <c r="A4" s="34"/>
      <c r="B4" s="2">
        <v>2012</v>
      </c>
      <c r="C4" s="2">
        <v>2013</v>
      </c>
      <c r="D4" s="2">
        <v>2014</v>
      </c>
      <c r="E4" s="2">
        <v>2015</v>
      </c>
      <c r="F4" s="2">
        <v>2016</v>
      </c>
      <c r="G4" s="2">
        <v>2017</v>
      </c>
      <c r="H4" s="2">
        <v>2018</v>
      </c>
    </row>
    <row r="5" spans="1:13" ht="15.75" x14ac:dyDescent="0.25">
      <c r="A5" s="3"/>
      <c r="B5" s="9"/>
      <c r="C5" s="9"/>
      <c r="D5" s="9"/>
      <c r="E5" s="9"/>
      <c r="F5" s="9"/>
      <c r="G5" s="9"/>
    </row>
    <row r="6" spans="1:13" x14ac:dyDescent="0.25">
      <c r="A6" s="31" t="s">
        <v>69</v>
      </c>
      <c r="B6" s="19">
        <v>1479083463</v>
      </c>
      <c r="C6" s="19">
        <v>1554446836</v>
      </c>
      <c r="D6" s="19">
        <v>1727217669</v>
      </c>
      <c r="E6" s="19">
        <v>1886505385</v>
      </c>
      <c r="F6" s="19">
        <v>2091553854</v>
      </c>
      <c r="G6" s="19">
        <v>2380335493</v>
      </c>
      <c r="H6" s="19">
        <v>2538528750</v>
      </c>
    </row>
    <row r="7" spans="1:13" x14ac:dyDescent="0.25">
      <c r="A7" t="s">
        <v>5</v>
      </c>
      <c r="B7" s="19">
        <v>1151350648</v>
      </c>
      <c r="C7" s="19">
        <v>1208797483</v>
      </c>
      <c r="D7" s="19">
        <v>1353202996</v>
      </c>
      <c r="E7" s="19">
        <v>1496547549</v>
      </c>
      <c r="F7" s="19">
        <v>1685339370</v>
      </c>
      <c r="G7" s="19">
        <v>1925531167</v>
      </c>
      <c r="H7" s="7">
        <v>2051512146</v>
      </c>
      <c r="I7" s="7"/>
      <c r="J7" s="7"/>
      <c r="K7" s="7"/>
      <c r="L7" s="7"/>
      <c r="M7" s="7"/>
    </row>
    <row r="8" spans="1:13" x14ac:dyDescent="0.25">
      <c r="A8" s="31" t="s">
        <v>4</v>
      </c>
      <c r="B8" s="18">
        <f>B6-B7</f>
        <v>327732815</v>
      </c>
      <c r="C8" s="18">
        <f t="shared" ref="C8:H8" si="0">C6-C7</f>
        <v>345649353</v>
      </c>
      <c r="D8" s="18">
        <f t="shared" si="0"/>
        <v>374014673</v>
      </c>
      <c r="E8" s="18">
        <f t="shared" si="0"/>
        <v>389957836</v>
      </c>
      <c r="F8" s="18">
        <f t="shared" si="0"/>
        <v>406214484</v>
      </c>
      <c r="G8" s="18">
        <f t="shared" si="0"/>
        <v>454804326</v>
      </c>
      <c r="H8" s="18">
        <f t="shared" si="0"/>
        <v>487016604</v>
      </c>
    </row>
    <row r="9" spans="1:13" x14ac:dyDescent="0.25">
      <c r="A9" s="2"/>
      <c r="B9" s="18"/>
      <c r="C9" s="18"/>
      <c r="D9" s="18"/>
      <c r="E9" s="18"/>
      <c r="F9" s="18"/>
      <c r="G9" s="18"/>
    </row>
    <row r="10" spans="1:13" x14ac:dyDescent="0.25">
      <c r="A10" s="31" t="s">
        <v>70</v>
      </c>
      <c r="B10" s="18">
        <f>SUM(B11:B15)</f>
        <v>257636014</v>
      </c>
      <c r="C10" s="18">
        <f>SUM(C11:C15)</f>
        <v>275027974</v>
      </c>
      <c r="D10" s="18">
        <f t="shared" ref="D10:F10" si="1">SUM(D11:D15)</f>
        <v>299735993</v>
      </c>
      <c r="E10" s="18">
        <f t="shared" si="1"/>
        <v>316069807</v>
      </c>
      <c r="F10" s="18">
        <f t="shared" si="1"/>
        <v>336353521</v>
      </c>
      <c r="G10" s="18">
        <f>SUM(G11:G15)</f>
        <v>380862386</v>
      </c>
      <c r="H10" s="18">
        <f>SUM(H11:H15)</f>
        <v>417482021</v>
      </c>
    </row>
    <row r="11" spans="1:13" x14ac:dyDescent="0.25">
      <c r="A11" t="s">
        <v>27</v>
      </c>
      <c r="B11" s="33">
        <v>122098082</v>
      </c>
      <c r="C11" s="19">
        <v>23644274</v>
      </c>
      <c r="D11" s="19">
        <v>26784229</v>
      </c>
      <c r="E11" s="19">
        <v>31411624</v>
      </c>
      <c r="F11" s="19">
        <v>41689802</v>
      </c>
      <c r="G11" s="19">
        <v>51563466</v>
      </c>
      <c r="H11" s="19">
        <v>56368566</v>
      </c>
    </row>
    <row r="12" spans="1:13" ht="15.75" customHeight="1" x14ac:dyDescent="0.25">
      <c r="A12" t="s">
        <v>33</v>
      </c>
      <c r="B12" s="33"/>
      <c r="C12" s="19">
        <v>50006089</v>
      </c>
      <c r="D12" s="19">
        <v>80402065</v>
      </c>
      <c r="E12" s="19">
        <v>86923476</v>
      </c>
      <c r="F12" s="19">
        <v>81984373</v>
      </c>
      <c r="G12" s="19">
        <v>93222467</v>
      </c>
      <c r="H12" s="19">
        <v>104557760</v>
      </c>
    </row>
    <row r="13" spans="1:13" ht="15.75" customHeight="1" x14ac:dyDescent="0.25">
      <c r="A13" s="5" t="s">
        <v>34</v>
      </c>
      <c r="B13" s="33"/>
      <c r="C13" s="19">
        <v>56709486</v>
      </c>
      <c r="D13" s="19">
        <v>69405045</v>
      </c>
      <c r="E13" s="19">
        <v>80177109</v>
      </c>
      <c r="F13" s="19">
        <v>92254630</v>
      </c>
      <c r="G13" s="19">
        <v>34133847</v>
      </c>
      <c r="H13" s="19">
        <v>40154546</v>
      </c>
    </row>
    <row r="14" spans="1:13" ht="15.75" customHeight="1" x14ac:dyDescent="0.25">
      <c r="A14" s="5" t="s">
        <v>47</v>
      </c>
      <c r="B14" s="33"/>
      <c r="C14" s="19"/>
      <c r="D14" s="19"/>
      <c r="E14" s="19"/>
      <c r="F14" s="19"/>
      <c r="G14" s="19">
        <v>82508985</v>
      </c>
      <c r="H14" s="25">
        <v>91399551</v>
      </c>
    </row>
    <row r="15" spans="1:13" ht="15.75" customHeight="1" x14ac:dyDescent="0.25">
      <c r="A15" s="5" t="s">
        <v>35</v>
      </c>
      <c r="B15" s="33">
        <v>135537932</v>
      </c>
      <c r="C15" s="19">
        <v>144668125</v>
      </c>
      <c r="D15" s="19">
        <v>123144654</v>
      </c>
      <c r="E15" s="19">
        <v>117557598</v>
      </c>
      <c r="F15" s="19">
        <v>120424716</v>
      </c>
      <c r="G15" s="19">
        <v>119433621</v>
      </c>
      <c r="H15" s="25">
        <v>125001598</v>
      </c>
    </row>
    <row r="16" spans="1:13" ht="15.75" customHeight="1" x14ac:dyDescent="0.25">
      <c r="B16" s="33"/>
      <c r="C16" s="19"/>
      <c r="D16" s="19"/>
      <c r="E16" s="19"/>
      <c r="F16" s="19"/>
      <c r="G16" s="19"/>
    </row>
    <row r="17" spans="1:13" ht="15.75" customHeight="1" x14ac:dyDescent="0.25">
      <c r="B17" s="33"/>
      <c r="C17" s="19"/>
      <c r="D17" s="19"/>
      <c r="E17" s="19"/>
      <c r="F17" s="19"/>
      <c r="G17" s="19"/>
    </row>
    <row r="18" spans="1:13" x14ac:dyDescent="0.25">
      <c r="A18" s="31" t="s">
        <v>28</v>
      </c>
      <c r="B18" s="18">
        <f t="shared" ref="B18:H18" si="2">B8-B10</f>
        <v>70096801</v>
      </c>
      <c r="C18" s="18">
        <f t="shared" si="2"/>
        <v>70621379</v>
      </c>
      <c r="D18" s="18">
        <f t="shared" si="2"/>
        <v>74278680</v>
      </c>
      <c r="E18" s="18">
        <f t="shared" si="2"/>
        <v>73888029</v>
      </c>
      <c r="F18" s="18">
        <f t="shared" si="2"/>
        <v>69860963</v>
      </c>
      <c r="G18" s="18">
        <f t="shared" si="2"/>
        <v>73941940</v>
      </c>
      <c r="H18" s="18">
        <f t="shared" si="2"/>
        <v>69534583</v>
      </c>
    </row>
    <row r="19" spans="1:13" x14ac:dyDescent="0.25">
      <c r="A19" s="32" t="s">
        <v>71</v>
      </c>
      <c r="B19" s="18"/>
      <c r="C19" s="18"/>
      <c r="D19" s="18"/>
      <c r="E19" s="18"/>
      <c r="F19" s="18"/>
      <c r="G19" s="18"/>
      <c r="H19" s="18"/>
    </row>
    <row r="20" spans="1:13" x14ac:dyDescent="0.25">
      <c r="A20" s="5" t="s">
        <v>29</v>
      </c>
      <c r="B20" s="33">
        <v>445290</v>
      </c>
      <c r="C20" s="19">
        <v>584920</v>
      </c>
      <c r="D20" s="19">
        <v>-36912</v>
      </c>
      <c r="E20" s="19">
        <v>882709</v>
      </c>
      <c r="F20" s="19">
        <v>2037214</v>
      </c>
      <c r="G20" s="19">
        <v>2373553</v>
      </c>
      <c r="H20" s="19">
        <v>4444763</v>
      </c>
    </row>
    <row r="21" spans="1:13" s="2" customFormat="1" x14ac:dyDescent="0.25">
      <c r="A21" s="31" t="s">
        <v>72</v>
      </c>
      <c r="B21" s="18">
        <f>B18+B20</f>
        <v>70542091</v>
      </c>
      <c r="C21" s="18">
        <f t="shared" ref="C21:H21" si="3">C18+C20</f>
        <v>71206299</v>
      </c>
      <c r="D21" s="18">
        <f t="shared" si="3"/>
        <v>74241768</v>
      </c>
      <c r="E21" s="18">
        <f t="shared" si="3"/>
        <v>74770738</v>
      </c>
      <c r="F21" s="18">
        <f t="shared" si="3"/>
        <v>71898177</v>
      </c>
      <c r="G21" s="18">
        <f t="shared" si="3"/>
        <v>76315493</v>
      </c>
      <c r="H21" s="18">
        <f t="shared" si="3"/>
        <v>73979346</v>
      </c>
    </row>
    <row r="22" spans="1:13" x14ac:dyDescent="0.25">
      <c r="A22" s="5" t="s">
        <v>30</v>
      </c>
      <c r="B22" s="33">
        <v>3504840</v>
      </c>
      <c r="C22" s="19">
        <v>3560315</v>
      </c>
      <c r="D22" s="19">
        <v>3535322</v>
      </c>
      <c r="E22" s="19">
        <v>3560512</v>
      </c>
      <c r="F22" s="19">
        <v>3423723</v>
      </c>
      <c r="G22" s="19">
        <v>3634071</v>
      </c>
      <c r="H22" s="7">
        <v>3522826</v>
      </c>
      <c r="I22" s="7"/>
      <c r="J22" s="7"/>
      <c r="K22" s="7"/>
      <c r="L22" s="7"/>
      <c r="M22" s="7"/>
    </row>
    <row r="23" spans="1:13" x14ac:dyDescent="0.25">
      <c r="A23" s="5"/>
      <c r="B23" s="33"/>
      <c r="C23" s="19"/>
      <c r="D23" s="19"/>
      <c r="E23" s="19"/>
      <c r="F23" s="19"/>
      <c r="G23" s="19"/>
    </row>
    <row r="24" spans="1:13" x14ac:dyDescent="0.25">
      <c r="A24" s="31" t="s">
        <v>73</v>
      </c>
      <c r="B24" s="18">
        <f>B21-B22</f>
        <v>67037251</v>
      </c>
      <c r="C24" s="18">
        <f t="shared" ref="C24:H24" si="4">C21-C22</f>
        <v>67645984</v>
      </c>
      <c r="D24" s="18">
        <f t="shared" si="4"/>
        <v>70706446</v>
      </c>
      <c r="E24" s="18">
        <f t="shared" si="4"/>
        <v>71210226</v>
      </c>
      <c r="F24" s="18">
        <f t="shared" si="4"/>
        <v>68474454</v>
      </c>
      <c r="G24" s="18">
        <f t="shared" si="4"/>
        <v>72681422</v>
      </c>
      <c r="H24" s="18">
        <f t="shared" si="4"/>
        <v>70456520</v>
      </c>
    </row>
    <row r="25" spans="1:13" x14ac:dyDescent="0.25">
      <c r="A25" s="29" t="s">
        <v>74</v>
      </c>
      <c r="B25" s="18">
        <f>SUM(B26:B27)</f>
        <v>14819644</v>
      </c>
      <c r="C25" s="18">
        <f>SUM(C26:C27)</f>
        <v>12816085</v>
      </c>
      <c r="D25" s="18">
        <f t="shared" ref="D25:H25" si="5">SUM(D26:D27)</f>
        <v>15282320</v>
      </c>
      <c r="E25" s="18">
        <f t="shared" si="5"/>
        <v>15625507</v>
      </c>
      <c r="F25" s="18">
        <f t="shared" si="5"/>
        <v>15476295</v>
      </c>
      <c r="G25" s="18">
        <f t="shared" si="5"/>
        <v>17744005</v>
      </c>
      <c r="H25" s="18">
        <f t="shared" si="5"/>
        <v>14908191</v>
      </c>
    </row>
    <row r="26" spans="1:13" x14ac:dyDescent="0.25">
      <c r="A26" t="s">
        <v>31</v>
      </c>
      <c r="B26" s="33">
        <v>15775841</v>
      </c>
      <c r="C26" s="33">
        <v>16913843</v>
      </c>
      <c r="D26" s="19">
        <v>15527165</v>
      </c>
      <c r="E26" s="19">
        <v>18182436</v>
      </c>
      <c r="F26" s="19">
        <v>20589069</v>
      </c>
      <c r="G26" s="19">
        <v>20395449</v>
      </c>
      <c r="H26" s="19">
        <v>16786840</v>
      </c>
    </row>
    <row r="27" spans="1:13" x14ac:dyDescent="0.25">
      <c r="A27" t="s">
        <v>32</v>
      </c>
      <c r="B27" s="19">
        <v>-956197</v>
      </c>
      <c r="C27" s="19">
        <v>-4097758</v>
      </c>
      <c r="D27" s="19">
        <v>-244845</v>
      </c>
      <c r="E27" s="19">
        <v>-2556929</v>
      </c>
      <c r="F27" s="19">
        <v>-5112774</v>
      </c>
      <c r="G27" s="19">
        <v>-2651444</v>
      </c>
      <c r="H27" s="25">
        <v>-1878649</v>
      </c>
    </row>
    <row r="28" spans="1:13" x14ac:dyDescent="0.25">
      <c r="A28" s="31" t="s">
        <v>75</v>
      </c>
      <c r="B28" s="18">
        <f t="shared" ref="B28:H28" si="6">B24-B25</f>
        <v>52217607</v>
      </c>
      <c r="C28" s="18">
        <f>C24-C25</f>
        <v>54829899</v>
      </c>
      <c r="D28" s="18">
        <f t="shared" si="6"/>
        <v>55424126</v>
      </c>
      <c r="E28" s="18">
        <f t="shared" si="6"/>
        <v>55584719</v>
      </c>
      <c r="F28" s="18">
        <f t="shared" si="6"/>
        <v>52998159</v>
      </c>
      <c r="G28" s="18">
        <f t="shared" si="6"/>
        <v>54937417</v>
      </c>
      <c r="H28" s="18">
        <f t="shared" si="6"/>
        <v>55548329</v>
      </c>
    </row>
    <row r="29" spans="1:13" x14ac:dyDescent="0.25">
      <c r="A29" s="2"/>
      <c r="B29" s="18"/>
      <c r="C29" s="18"/>
      <c r="D29" s="18"/>
      <c r="E29" s="18"/>
      <c r="F29" s="18"/>
      <c r="G29" s="18"/>
    </row>
    <row r="30" spans="1:13" x14ac:dyDescent="0.25">
      <c r="B30" s="6"/>
      <c r="C30" s="6"/>
      <c r="D30" s="6"/>
      <c r="E30" s="6"/>
      <c r="F30" s="6"/>
      <c r="G30" s="6"/>
    </row>
    <row r="31" spans="1:13" x14ac:dyDescent="0.25">
      <c r="A31" s="31" t="s">
        <v>76</v>
      </c>
      <c r="B31" s="13">
        <f>B28/('1'!B39/10)</f>
        <v>6.5272008750000001</v>
      </c>
      <c r="C31" s="13">
        <f>C28/('1'!C39/10)</f>
        <v>6.8537373749999997</v>
      </c>
      <c r="D31" s="13">
        <f>D28/('1'!D39/10)</f>
        <v>6.9280157500000001</v>
      </c>
      <c r="E31" s="13">
        <f>E28/('1'!E39/10)</f>
        <v>6.948089875</v>
      </c>
      <c r="F31" s="13">
        <f>F28/('1'!F39/10)</f>
        <v>6.6247698750000001</v>
      </c>
      <c r="G31" s="13">
        <f>G28/('1'!F39/10)</f>
        <v>6.8671771250000004</v>
      </c>
      <c r="H31" s="13">
        <f>H28/('1'!G39/10)</f>
        <v>6.9435411250000003</v>
      </c>
    </row>
    <row r="32" spans="1:13" x14ac:dyDescent="0.25">
      <c r="A32" s="32" t="s">
        <v>77</v>
      </c>
      <c r="B32" s="19">
        <f>'1'!B39/10</f>
        <v>8000000</v>
      </c>
      <c r="C32" s="19">
        <f>'1'!C39/10</f>
        <v>8000000</v>
      </c>
      <c r="D32" s="19">
        <f>'1'!D39/10</f>
        <v>8000000</v>
      </c>
      <c r="E32" s="19">
        <f>'1'!E39/10</f>
        <v>8000000</v>
      </c>
      <c r="F32" s="19">
        <f>'1'!F39/10</f>
        <v>8000000</v>
      </c>
      <c r="G32" s="19">
        <f>'1'!G39/10</f>
        <v>8000000</v>
      </c>
      <c r="H32" s="19">
        <f>'1'!H39/10</f>
        <v>8000000</v>
      </c>
    </row>
    <row r="33" spans="2:7" x14ac:dyDescent="0.25">
      <c r="B33" s="6"/>
      <c r="C33" s="6"/>
      <c r="D33" s="6"/>
      <c r="E33" s="6"/>
      <c r="F33" s="6"/>
      <c r="G33" s="6"/>
    </row>
    <row r="34" spans="2:7" x14ac:dyDescent="0.25">
      <c r="B34" s="6"/>
      <c r="C34" s="6"/>
      <c r="D34" s="6"/>
      <c r="E34" s="6"/>
      <c r="F34" s="6"/>
      <c r="G34" s="6"/>
    </row>
    <row r="35" spans="2:7" x14ac:dyDescent="0.25">
      <c r="B35" s="6"/>
      <c r="C35" s="6"/>
      <c r="D35" s="6"/>
      <c r="E35" s="6"/>
      <c r="F35" s="6"/>
      <c r="G35" s="6"/>
    </row>
    <row r="53" spans="1:2" x14ac:dyDescent="0.25">
      <c r="A53" s="6"/>
      <c r="B53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38"/>
  <sheetViews>
    <sheetView tabSelected="1" workbookViewId="0">
      <pane xSplit="1" ySplit="4" topLeftCell="B11" activePane="bottomRight" state="frozen"/>
      <selection pane="topRight" activeCell="B1" sqref="B1"/>
      <selection pane="bottomLeft" activeCell="A6" sqref="A6"/>
      <selection pane="bottomRight" activeCell="K12" sqref="K12"/>
    </sheetView>
  </sheetViews>
  <sheetFormatPr defaultRowHeight="15" x14ac:dyDescent="0.25"/>
  <cols>
    <col min="1" max="1" width="36.7109375" customWidth="1"/>
    <col min="2" max="8" width="15" bestFit="1" customWidth="1"/>
  </cols>
  <sheetData>
    <row r="1" spans="1:8" ht="15.75" x14ac:dyDescent="0.25">
      <c r="A1" s="2" t="s">
        <v>57</v>
      </c>
      <c r="B1" s="3"/>
      <c r="C1" s="3"/>
      <c r="D1" s="3"/>
      <c r="E1" s="3"/>
      <c r="F1" s="3"/>
    </row>
    <row r="2" spans="1:8" ht="15.75" x14ac:dyDescent="0.25">
      <c r="A2" s="2" t="s">
        <v>78</v>
      </c>
      <c r="B2" s="3"/>
      <c r="C2" s="3"/>
      <c r="D2" s="3"/>
      <c r="E2" s="3"/>
      <c r="F2" s="3"/>
    </row>
    <row r="3" spans="1:8" ht="15.75" x14ac:dyDescent="0.25">
      <c r="A3" s="2" t="s">
        <v>58</v>
      </c>
      <c r="B3" s="3"/>
      <c r="C3" s="3"/>
      <c r="D3" s="3"/>
      <c r="E3" s="3"/>
      <c r="F3" s="3"/>
    </row>
    <row r="4" spans="1:8" x14ac:dyDescent="0.25">
      <c r="A4" s="2"/>
      <c r="B4" s="2">
        <v>2012</v>
      </c>
      <c r="C4" s="2">
        <v>2013</v>
      </c>
      <c r="D4" s="2">
        <v>2014</v>
      </c>
      <c r="E4" s="2">
        <v>2015</v>
      </c>
      <c r="F4" s="2">
        <v>2016</v>
      </c>
      <c r="G4" s="2">
        <v>2017</v>
      </c>
      <c r="H4" s="2">
        <v>2018</v>
      </c>
    </row>
    <row r="5" spans="1:8" x14ac:dyDescent="0.25">
      <c r="A5" s="31" t="s">
        <v>79</v>
      </c>
    </row>
    <row r="6" spans="1:8" x14ac:dyDescent="0.25">
      <c r="A6" s="29" t="s">
        <v>45</v>
      </c>
    </row>
    <row r="7" spans="1:8" x14ac:dyDescent="0.25">
      <c r="A7" t="s">
        <v>36</v>
      </c>
      <c r="B7" s="15">
        <v>1628766156</v>
      </c>
      <c r="C7" s="15">
        <v>1765396127</v>
      </c>
      <c r="D7" s="15">
        <v>1917672725</v>
      </c>
      <c r="E7" s="15">
        <v>2092494970</v>
      </c>
      <c r="F7" s="15">
        <v>2272628984</v>
      </c>
      <c r="G7" s="15">
        <v>2546899247</v>
      </c>
      <c r="H7" s="15">
        <v>2758468974</v>
      </c>
    </row>
    <row r="8" spans="1:8" ht="15.75" x14ac:dyDescent="0.25">
      <c r="A8" s="10" t="s">
        <v>37</v>
      </c>
      <c r="B8" s="15">
        <v>-1369028611</v>
      </c>
      <c r="C8" s="15">
        <v>-1512598904</v>
      </c>
      <c r="D8" s="15">
        <v>-1133228627</v>
      </c>
      <c r="E8" s="15">
        <v>-1302629049</v>
      </c>
      <c r="F8" s="15">
        <v>-1440624070</v>
      </c>
      <c r="G8" s="15">
        <v>-1625128121</v>
      </c>
      <c r="H8" s="15">
        <v>-1784447530</v>
      </c>
    </row>
    <row r="9" spans="1:8" ht="15.75" x14ac:dyDescent="0.25">
      <c r="A9" s="10" t="s">
        <v>46</v>
      </c>
      <c r="B9" s="15"/>
      <c r="C9" s="15"/>
      <c r="D9" s="15">
        <v>-522276213</v>
      </c>
      <c r="E9" s="15">
        <v>-567476978</v>
      </c>
      <c r="F9" s="15">
        <v>-588637347</v>
      </c>
      <c r="G9" s="15">
        <v>-660393697</v>
      </c>
      <c r="H9" s="15">
        <v>-716712955</v>
      </c>
    </row>
    <row r="10" spans="1:8" x14ac:dyDescent="0.25">
      <c r="B10" s="16">
        <f>SUM(B7:B8)</f>
        <v>259737545</v>
      </c>
      <c r="C10" s="16">
        <f>SUM(C7:C8)</f>
        <v>252797223</v>
      </c>
      <c r="D10" s="16">
        <f>SUM(D7:D9)</f>
        <v>262167885</v>
      </c>
      <c r="E10" s="16">
        <f>SUM(E7:E9)</f>
        <v>222388943</v>
      </c>
      <c r="F10" s="16">
        <f>SUM(F7:F9)</f>
        <v>243367567</v>
      </c>
      <c r="G10" s="16">
        <f>SUM(G7:G9)</f>
        <v>261377429</v>
      </c>
      <c r="H10" s="16">
        <f>SUM(H7:H9)</f>
        <v>257308489</v>
      </c>
    </row>
    <row r="11" spans="1:8" s="5" customFormat="1" x14ac:dyDescent="0.25">
      <c r="A11" s="5" t="s">
        <v>38</v>
      </c>
      <c r="B11" s="17">
        <v>-131788813</v>
      </c>
      <c r="C11" s="17">
        <v>-147928986</v>
      </c>
      <c r="D11" s="17">
        <v>-130388836</v>
      </c>
      <c r="E11" s="17">
        <v>-111931355</v>
      </c>
      <c r="F11" s="17">
        <v>-120487874</v>
      </c>
      <c r="G11" s="15">
        <v>-117682733</v>
      </c>
    </row>
    <row r="12" spans="1:8" x14ac:dyDescent="0.25">
      <c r="A12" t="s">
        <v>39</v>
      </c>
      <c r="B12" s="15">
        <v>-15846068</v>
      </c>
      <c r="C12" s="15">
        <v>-20726410</v>
      </c>
      <c r="D12" s="15">
        <v>-26936330</v>
      </c>
      <c r="E12" s="15">
        <v>-41736411</v>
      </c>
      <c r="F12" s="15">
        <v>-45492491</v>
      </c>
      <c r="G12" s="15">
        <v>-35416775</v>
      </c>
      <c r="H12" s="15">
        <v>-34429536</v>
      </c>
    </row>
    <row r="13" spans="1:8" x14ac:dyDescent="0.25">
      <c r="A13" s="2"/>
      <c r="B13" s="16">
        <f t="shared" ref="B13:G13" si="0">SUM(B10:B12)</f>
        <v>112102664</v>
      </c>
      <c r="C13" s="16">
        <f t="shared" si="0"/>
        <v>84141827</v>
      </c>
      <c r="D13" s="16">
        <f t="shared" si="0"/>
        <v>104842719</v>
      </c>
      <c r="E13" s="16">
        <f t="shared" si="0"/>
        <v>68721177</v>
      </c>
      <c r="F13" s="16">
        <f t="shared" si="0"/>
        <v>77387202</v>
      </c>
      <c r="G13" s="16">
        <f t="shared" si="0"/>
        <v>108277921</v>
      </c>
      <c r="H13" s="16">
        <f>SUM(H10:H12)</f>
        <v>222878953</v>
      </c>
    </row>
    <row r="14" spans="1:8" x14ac:dyDescent="0.25">
      <c r="B14" s="15"/>
      <c r="C14" s="15"/>
      <c r="D14" s="15"/>
      <c r="E14" s="15"/>
      <c r="F14" s="15"/>
      <c r="G14" s="15"/>
    </row>
    <row r="15" spans="1:8" x14ac:dyDescent="0.25">
      <c r="A15" s="31" t="s">
        <v>80</v>
      </c>
      <c r="B15" s="15"/>
      <c r="C15" s="15"/>
      <c r="D15" s="15"/>
      <c r="E15" s="15"/>
      <c r="F15" s="15"/>
      <c r="G15" s="15"/>
    </row>
    <row r="16" spans="1:8" x14ac:dyDescent="0.25">
      <c r="A16" s="4" t="s">
        <v>40</v>
      </c>
      <c r="B16" s="20" t="s">
        <v>8</v>
      </c>
      <c r="C16" s="15">
        <v>-3605000</v>
      </c>
      <c r="D16" s="15">
        <v>-54187468</v>
      </c>
      <c r="E16" s="15">
        <v>-511926066</v>
      </c>
      <c r="F16" s="15">
        <v>-4100000</v>
      </c>
      <c r="G16" s="15">
        <v>-26001232</v>
      </c>
      <c r="H16" t="s">
        <v>8</v>
      </c>
    </row>
    <row r="17" spans="1:9" x14ac:dyDescent="0.25">
      <c r="A17" t="s">
        <v>41</v>
      </c>
      <c r="B17" s="20" t="s">
        <v>8</v>
      </c>
      <c r="C17" s="15">
        <v>7217100</v>
      </c>
      <c r="D17" s="20" t="s">
        <v>8</v>
      </c>
      <c r="E17" s="15">
        <v>126000000</v>
      </c>
      <c r="F17" s="20" t="s">
        <v>8</v>
      </c>
      <c r="G17" s="20" t="s">
        <v>8</v>
      </c>
    </row>
    <row r="18" spans="1:9" x14ac:dyDescent="0.25">
      <c r="A18" s="2"/>
      <c r="B18" s="16">
        <f>SUM(B16:B17)</f>
        <v>0</v>
      </c>
      <c r="C18" s="16">
        <f>SUM(C16:C17)</f>
        <v>3612100</v>
      </c>
      <c r="D18" s="16">
        <f t="shared" ref="D18:H18" si="1">SUM(D16:D17)</f>
        <v>-54187468</v>
      </c>
      <c r="E18" s="16">
        <f t="shared" si="1"/>
        <v>-385926066</v>
      </c>
      <c r="F18" s="16">
        <f t="shared" si="1"/>
        <v>-4100000</v>
      </c>
      <c r="G18" s="16">
        <f t="shared" si="1"/>
        <v>-26001232</v>
      </c>
      <c r="H18" s="16">
        <f t="shared" si="1"/>
        <v>0</v>
      </c>
    </row>
    <row r="19" spans="1:9" x14ac:dyDescent="0.25">
      <c r="B19" s="15"/>
      <c r="C19" s="15"/>
      <c r="D19" s="15"/>
      <c r="E19" s="15"/>
      <c r="F19" s="15"/>
      <c r="G19" s="15"/>
    </row>
    <row r="20" spans="1:9" x14ac:dyDescent="0.25">
      <c r="A20" s="31" t="s">
        <v>81</v>
      </c>
      <c r="B20" s="15"/>
      <c r="C20" s="15"/>
      <c r="D20" s="15"/>
      <c r="E20" s="15"/>
      <c r="F20" s="15"/>
      <c r="G20" s="15"/>
    </row>
    <row r="21" spans="1:9" x14ac:dyDescent="0.25">
      <c r="A21" t="s">
        <v>42</v>
      </c>
      <c r="B21" s="15">
        <v>-41532708</v>
      </c>
      <c r="C21" s="15">
        <v>-51650500</v>
      </c>
      <c r="D21" s="15">
        <v>-42872500</v>
      </c>
      <c r="E21" s="15">
        <v>412033389</v>
      </c>
      <c r="F21" s="15">
        <v>-269526341</v>
      </c>
      <c r="G21" s="15">
        <v>-51233672</v>
      </c>
      <c r="H21" s="15">
        <v>-63415049</v>
      </c>
    </row>
    <row r="22" spans="1:9" s="5" customFormat="1" x14ac:dyDescent="0.25">
      <c r="A22" s="5" t="s">
        <v>43</v>
      </c>
      <c r="B22" s="17">
        <v>-33939934</v>
      </c>
      <c r="C22" s="17">
        <v>-25919025</v>
      </c>
      <c r="D22" s="17">
        <v>9780848</v>
      </c>
      <c r="E22" s="17">
        <v>-53094067</v>
      </c>
      <c r="F22" s="17">
        <v>206400658</v>
      </c>
      <c r="G22" s="15">
        <v>38508815</v>
      </c>
      <c r="H22" s="17">
        <v>-12667886</v>
      </c>
    </row>
    <row r="23" spans="1:9" x14ac:dyDescent="0.25">
      <c r="A23" t="s">
        <v>17</v>
      </c>
      <c r="B23" s="15">
        <v>-9466348</v>
      </c>
      <c r="C23" s="15">
        <v>946574</v>
      </c>
      <c r="D23" s="15">
        <v>-1756741</v>
      </c>
      <c r="E23" s="15">
        <v>879244</v>
      </c>
      <c r="F23" s="15">
        <v>-95797</v>
      </c>
      <c r="G23" s="15">
        <v>1209423</v>
      </c>
      <c r="H23" s="15">
        <v>-146966</v>
      </c>
    </row>
    <row r="24" spans="1:9" x14ac:dyDescent="0.25">
      <c r="A24" t="s">
        <v>44</v>
      </c>
      <c r="B24" s="15">
        <v>-24571713</v>
      </c>
      <c r="C24" s="15">
        <v>-24613528</v>
      </c>
      <c r="D24" s="15">
        <v>-24300554</v>
      </c>
      <c r="E24" s="17">
        <v>-25362116</v>
      </c>
      <c r="F24" s="15">
        <v>-25476095</v>
      </c>
      <c r="G24" s="15">
        <v>-24762925</v>
      </c>
      <c r="H24" s="15">
        <v>-23181684</v>
      </c>
    </row>
    <row r="25" spans="1:9" x14ac:dyDescent="0.25">
      <c r="A25" t="s">
        <v>52</v>
      </c>
      <c r="B25" s="15"/>
      <c r="C25" s="15"/>
      <c r="D25" s="15"/>
      <c r="E25" s="17"/>
      <c r="F25" s="15"/>
      <c r="G25" s="15"/>
      <c r="H25" s="15">
        <v>-126472662</v>
      </c>
    </row>
    <row r="26" spans="1:9" x14ac:dyDescent="0.25">
      <c r="A26" s="2"/>
      <c r="B26" s="21">
        <f t="shared" ref="B26:G26" si="2">SUM(B21:B24)</f>
        <v>-109510703</v>
      </c>
      <c r="C26" s="21">
        <f t="shared" si="2"/>
        <v>-101236479</v>
      </c>
      <c r="D26" s="21">
        <f t="shared" si="2"/>
        <v>-59148947</v>
      </c>
      <c r="E26" s="21">
        <f t="shared" si="2"/>
        <v>334456450</v>
      </c>
      <c r="F26" s="21">
        <f t="shared" si="2"/>
        <v>-88697575</v>
      </c>
      <c r="G26" s="21">
        <f t="shared" si="2"/>
        <v>-36278359</v>
      </c>
      <c r="H26" s="21">
        <f>SUM(H21:H25)</f>
        <v>-225884247</v>
      </c>
    </row>
    <row r="27" spans="1:9" x14ac:dyDescent="0.25">
      <c r="B27" s="15"/>
      <c r="C27" s="15"/>
      <c r="D27" s="15"/>
      <c r="E27" s="15"/>
      <c r="F27" s="15"/>
      <c r="G27" s="15"/>
    </row>
    <row r="28" spans="1:9" x14ac:dyDescent="0.25">
      <c r="A28" s="2" t="s">
        <v>82</v>
      </c>
      <c r="B28" s="16">
        <f t="shared" ref="B28:H28" si="3">SUM(B13,B18,B26)</f>
        <v>2591961</v>
      </c>
      <c r="C28" s="16">
        <f t="shared" si="3"/>
        <v>-13482552</v>
      </c>
      <c r="D28" s="16">
        <f t="shared" si="3"/>
        <v>-8493696</v>
      </c>
      <c r="E28" s="16">
        <f t="shared" si="3"/>
        <v>17251561</v>
      </c>
      <c r="F28" s="16">
        <f t="shared" si="3"/>
        <v>-15410373</v>
      </c>
      <c r="G28" s="16">
        <f t="shared" si="3"/>
        <v>45998330</v>
      </c>
      <c r="H28" s="16">
        <f t="shared" si="3"/>
        <v>-3005294</v>
      </c>
    </row>
    <row r="29" spans="1:9" x14ac:dyDescent="0.25">
      <c r="A29" s="32" t="s">
        <v>83</v>
      </c>
      <c r="B29" s="15">
        <v>35265609</v>
      </c>
      <c r="C29" s="15">
        <v>37857570</v>
      </c>
      <c r="D29" s="15">
        <v>24375018</v>
      </c>
      <c r="E29" s="15">
        <v>15881322</v>
      </c>
      <c r="F29" s="15">
        <v>33132883</v>
      </c>
      <c r="G29" s="15">
        <v>17722510</v>
      </c>
      <c r="H29" s="15">
        <v>63720840</v>
      </c>
    </row>
    <row r="30" spans="1:9" x14ac:dyDescent="0.25">
      <c r="A30" s="31" t="s">
        <v>84</v>
      </c>
      <c r="B30" s="16">
        <f>SUM(B28:B29)</f>
        <v>37857570</v>
      </c>
      <c r="C30" s="16">
        <f t="shared" ref="C30:H30" si="4">SUM(C28:C29)</f>
        <v>24375018</v>
      </c>
      <c r="D30" s="16">
        <f t="shared" si="4"/>
        <v>15881322</v>
      </c>
      <c r="E30" s="16">
        <f t="shared" si="4"/>
        <v>33132883</v>
      </c>
      <c r="F30" s="16">
        <f t="shared" si="4"/>
        <v>17722510</v>
      </c>
      <c r="G30" s="16">
        <f t="shared" si="4"/>
        <v>63720840</v>
      </c>
      <c r="H30" s="16">
        <f t="shared" si="4"/>
        <v>60715546</v>
      </c>
    </row>
    <row r="31" spans="1:9" x14ac:dyDescent="0.25">
      <c r="B31" s="2"/>
      <c r="C31" s="2"/>
      <c r="D31" s="2"/>
      <c r="E31" s="2"/>
      <c r="F31" s="2"/>
      <c r="G31" s="2"/>
    </row>
    <row r="32" spans="1:9" x14ac:dyDescent="0.25">
      <c r="A32" s="31" t="s">
        <v>85</v>
      </c>
      <c r="B32" s="13">
        <f>B13/('1'!B39/10)</f>
        <v>14.012833000000001</v>
      </c>
      <c r="C32" s="13">
        <f>C13/('1'!C39/10)</f>
        <v>10.517728375000001</v>
      </c>
      <c r="D32" s="13">
        <f>D13/('1'!D39/10)</f>
        <v>13.105339875</v>
      </c>
      <c r="E32" s="13">
        <f>E13/('1'!E39/10)</f>
        <v>8.5901471249999997</v>
      </c>
      <c r="F32" s="13">
        <f>F13/('1'!F39/10)</f>
        <v>9.6734002500000003</v>
      </c>
      <c r="G32" s="13">
        <f>G13/('1'!F39/10)</f>
        <v>13.534740125000001</v>
      </c>
      <c r="H32" s="13">
        <f>H13/('1'!G39/10)</f>
        <v>27.859869124999999</v>
      </c>
      <c r="I32" s="13"/>
    </row>
    <row r="33" spans="1:8" x14ac:dyDescent="0.25">
      <c r="A33" s="31" t="s">
        <v>86</v>
      </c>
      <c r="B33" s="19">
        <f>'1'!B39/10</f>
        <v>8000000</v>
      </c>
      <c r="C33" s="19">
        <f>'1'!C39/10</f>
        <v>8000000</v>
      </c>
      <c r="D33" s="19">
        <f>'1'!D39/10</f>
        <v>8000000</v>
      </c>
      <c r="E33" s="19">
        <f>'1'!E39/10</f>
        <v>8000000</v>
      </c>
      <c r="F33" s="19">
        <f>'1'!F39/10</f>
        <v>8000000</v>
      </c>
      <c r="G33" s="19">
        <f>'1'!G39/10</f>
        <v>8000000</v>
      </c>
      <c r="H33" s="19">
        <f>'1'!H39/10</f>
        <v>8000000</v>
      </c>
    </row>
    <row r="34" spans="1:8" ht="15.75" x14ac:dyDescent="0.25">
      <c r="A34" s="3"/>
      <c r="B34" s="8"/>
      <c r="C34" s="8"/>
      <c r="D34" s="8"/>
      <c r="E34" s="8"/>
      <c r="F34" s="8"/>
      <c r="G34" s="8"/>
      <c r="H34" s="6"/>
    </row>
    <row r="35" spans="1:8" x14ac:dyDescent="0.25">
      <c r="B35" s="6"/>
      <c r="C35" s="6"/>
      <c r="D35" s="6"/>
      <c r="E35" s="6"/>
      <c r="F35" s="6"/>
      <c r="G35" s="6"/>
      <c r="H35" s="6"/>
    </row>
    <row r="36" spans="1:8" x14ac:dyDescent="0.25">
      <c r="B36" s="6"/>
      <c r="C36" s="6"/>
      <c r="D36" s="6"/>
      <c r="E36" s="6"/>
      <c r="F36" s="6"/>
      <c r="G36" s="6"/>
      <c r="H36" s="6"/>
    </row>
    <row r="37" spans="1:8" x14ac:dyDescent="0.25">
      <c r="B37" s="6"/>
      <c r="C37" s="6"/>
      <c r="D37" s="6"/>
      <c r="E37" s="6"/>
      <c r="F37" s="6"/>
      <c r="G37" s="6"/>
      <c r="H37" s="6"/>
    </row>
    <row r="38" spans="1:8" x14ac:dyDescent="0.25">
      <c r="B38" s="6"/>
      <c r="C38" s="6"/>
      <c r="D38" s="6"/>
      <c r="E38" s="6"/>
      <c r="F38" s="6"/>
      <c r="G38" s="6"/>
      <c r="H38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pane xSplit="1" ySplit="4" topLeftCell="E5" activePane="bottomRight" state="frozen"/>
      <selection pane="topRight" activeCell="B1" sqref="B1"/>
      <selection pane="bottomLeft" activeCell="A5" sqref="A5"/>
      <selection pane="bottomRight" activeCell="A5" sqref="A5:A11"/>
    </sheetView>
  </sheetViews>
  <sheetFormatPr defaultRowHeight="15" x14ac:dyDescent="0.25"/>
  <cols>
    <col min="1" max="1" width="41.85546875" bestFit="1" customWidth="1"/>
    <col min="2" max="8" width="10.28515625" bestFit="1" customWidth="1"/>
  </cols>
  <sheetData>
    <row r="1" spans="1:8" ht="15.75" x14ac:dyDescent="0.25">
      <c r="A1" s="2" t="s">
        <v>57</v>
      </c>
      <c r="B1" s="3"/>
      <c r="C1" s="3"/>
      <c r="D1" s="3"/>
      <c r="E1" s="3"/>
      <c r="F1" s="3"/>
    </row>
    <row r="2" spans="1:8" ht="15.75" x14ac:dyDescent="0.25">
      <c r="A2" s="2" t="s">
        <v>53</v>
      </c>
      <c r="B2" s="3"/>
      <c r="C2" s="3"/>
      <c r="D2" s="3"/>
      <c r="E2" s="3"/>
      <c r="F2" s="3"/>
    </row>
    <row r="3" spans="1:8" ht="15.75" x14ac:dyDescent="0.25">
      <c r="A3" s="2" t="s">
        <v>58</v>
      </c>
      <c r="B3" s="3"/>
      <c r="C3" s="3"/>
      <c r="D3" s="3"/>
      <c r="E3" s="3"/>
      <c r="F3" s="3"/>
    </row>
    <row r="4" spans="1:8" ht="15.75" x14ac:dyDescent="0.25">
      <c r="A4" s="3"/>
      <c r="B4" s="2">
        <v>2012</v>
      </c>
      <c r="C4" s="2">
        <v>2013</v>
      </c>
      <c r="D4" s="2">
        <v>2014</v>
      </c>
      <c r="E4" s="2">
        <v>2015</v>
      </c>
      <c r="F4" s="2">
        <v>2016</v>
      </c>
      <c r="G4" s="2">
        <v>2017</v>
      </c>
      <c r="H4" s="2">
        <v>2018</v>
      </c>
    </row>
    <row r="5" spans="1:8" x14ac:dyDescent="0.25">
      <c r="A5" t="s">
        <v>87</v>
      </c>
      <c r="B5" s="26">
        <f>'2'!B28/'1'!B14</f>
        <v>4.5872568347397433E-2</v>
      </c>
      <c r="C5" s="26">
        <f>'2'!C28/'1'!C14</f>
        <v>4.8386311210068304E-2</v>
      </c>
      <c r="D5" s="26">
        <f>'2'!D28/'1'!D14</f>
        <v>5.0573600957677725E-2</v>
      </c>
      <c r="E5" s="26">
        <f>'2'!E28/'1'!E14</f>
        <v>3.6915912104530886E-2</v>
      </c>
      <c r="F5" s="26">
        <f>'2'!F28/'1'!F14</f>
        <v>3.6318305743442407E-2</v>
      </c>
      <c r="G5" s="26">
        <f>'2'!G28/'1'!G14</f>
        <v>3.755063696092549E-2</v>
      </c>
      <c r="H5" s="26">
        <f>'2'!H28/'1'!H14</f>
        <v>3.88056652979328E-2</v>
      </c>
    </row>
    <row r="6" spans="1:8" x14ac:dyDescent="0.25">
      <c r="A6" t="s">
        <v>88</v>
      </c>
      <c r="B6" s="26">
        <f>'2'!B28/'1'!B38</f>
        <v>0.12229926398419629</v>
      </c>
      <c r="C6" s="26">
        <f>'2'!C28/'1'!C38</f>
        <v>0.11995079300068179</v>
      </c>
      <c r="D6" s="26">
        <f>'2'!D28/'1'!D38</f>
        <v>0.11379176223015677</v>
      </c>
      <c r="E6" s="26">
        <f>'2'!E28/'1'!E38</f>
        <v>0.1075033665782124</v>
      </c>
      <c r="F6" s="26">
        <f>'2'!F28/'1'!F38</f>
        <v>9.7342721391486503E-2</v>
      </c>
      <c r="G6" s="26">
        <f>'2'!G28/'1'!G38</f>
        <v>9.5745392157920217E-2</v>
      </c>
      <c r="H6" s="26">
        <f>'2'!H28/'1'!H38</f>
        <v>9.2103225058029217E-2</v>
      </c>
    </row>
    <row r="7" spans="1:8" x14ac:dyDescent="0.25">
      <c r="A7" t="s">
        <v>54</v>
      </c>
      <c r="B7" s="27">
        <f>'1'!B35/'1'!B38</f>
        <v>0.2647167326494641</v>
      </c>
      <c r="C7" s="27">
        <f>'1'!C35/'1'!C38</f>
        <v>0.18710214241655471</v>
      </c>
      <c r="D7" s="27">
        <f>'1'!D35/'1'!D38</f>
        <v>8.7683145160366086E-2</v>
      </c>
      <c r="E7" s="27">
        <f>'1'!E35/'1'!E38</f>
        <v>0.82487871055325246</v>
      </c>
      <c r="F7" s="27">
        <f>'1'!F35/'1'!F38</f>
        <v>0.36745370072413747</v>
      </c>
      <c r="G7" s="27">
        <f>'1'!G35/'1'!G38</f>
        <v>0.25937550361172035</v>
      </c>
      <c r="H7" s="27">
        <f>'1'!H35/'1'!H38</f>
        <v>0.14161794095068533</v>
      </c>
    </row>
    <row r="8" spans="1:8" x14ac:dyDescent="0.25">
      <c r="A8" t="s">
        <v>55</v>
      </c>
      <c r="B8" s="27">
        <f>'1'!B9/'1'!B18</f>
        <v>1.3637108821572892</v>
      </c>
      <c r="C8" s="27">
        <f>'1'!C9/'1'!C18</f>
        <v>1.4117315295501789</v>
      </c>
      <c r="D8" s="27">
        <f>'1'!D9/'1'!D18</f>
        <v>1.3932866606217884</v>
      </c>
      <c r="E8" s="27">
        <f>'1'!E9/'1'!E18</f>
        <v>1.5702194534415281</v>
      </c>
      <c r="F8" s="27">
        <f>'1'!F9/'1'!F18</f>
        <v>1.3112390227506798</v>
      </c>
      <c r="G8" s="27">
        <f>'1'!G9/'1'!G18</f>
        <v>1.3623340075272838</v>
      </c>
      <c r="H8" s="27">
        <f>'1'!H9/'1'!H18</f>
        <v>1.424135920354805</v>
      </c>
    </row>
    <row r="9" spans="1:8" x14ac:dyDescent="0.25">
      <c r="A9" t="s">
        <v>89</v>
      </c>
      <c r="B9" s="26">
        <f>'2'!B28/'2'!B6</f>
        <v>3.5304030033631716E-2</v>
      </c>
      <c r="C9" s="26">
        <f>'2'!C28/'2'!C6</f>
        <v>3.527293293676851E-2</v>
      </c>
      <c r="D9" s="26">
        <f>'2'!D28/'2'!D6</f>
        <v>3.2088674748266488E-2</v>
      </c>
      <c r="E9" s="26">
        <f>'2'!E28/'2'!E6</f>
        <v>2.9464383956688257E-2</v>
      </c>
      <c r="F9" s="26">
        <f>'2'!F28/'2'!F6</f>
        <v>2.5339131908386422E-2</v>
      </c>
      <c r="G9" s="26">
        <f>'2'!G28/'2'!G6</f>
        <v>2.3079694926012684E-2</v>
      </c>
      <c r="H9" s="26">
        <f>'2'!H28/'2'!H6</f>
        <v>2.1882095682390832E-2</v>
      </c>
    </row>
    <row r="10" spans="1:8" x14ac:dyDescent="0.25">
      <c r="A10" t="s">
        <v>56</v>
      </c>
      <c r="B10" s="26">
        <f>'2'!B18/'2'!B6</f>
        <v>4.7392052411852299E-2</v>
      </c>
      <c r="C10" s="26">
        <f>'2'!C18/'2'!C6</f>
        <v>4.5431839394216501E-2</v>
      </c>
      <c r="D10" s="26">
        <f>'2'!D18/'2'!D6</f>
        <v>4.3004817130550092E-2</v>
      </c>
      <c r="E10" s="26">
        <f>'2'!E18/'2'!E6</f>
        <v>3.9166614411757963E-2</v>
      </c>
      <c r="F10" s="26">
        <f>'2'!F18/'2'!F6</f>
        <v>3.3401465071718872E-2</v>
      </c>
      <c r="G10" s="26">
        <f>'2'!G18/'2'!G6</f>
        <v>3.1063663175819392E-2</v>
      </c>
      <c r="H10" s="26">
        <f>'2'!H18/'2'!H6</f>
        <v>2.7391686227701773E-2</v>
      </c>
    </row>
    <row r="11" spans="1:8" x14ac:dyDescent="0.25">
      <c r="A11" t="s">
        <v>90</v>
      </c>
      <c r="B11" s="26">
        <f>'2'!B28/('1'!B38+'1'!B35)</f>
        <v>9.6700913988850834E-2</v>
      </c>
      <c r="C11" s="26">
        <f>'2'!C28/('1'!C38+'1'!C35)</f>
        <v>0.1010450480331043</v>
      </c>
      <c r="D11" s="26">
        <f>'2'!D28/('1'!D38+'1'!D35)</f>
        <v>0.10461848446992301</v>
      </c>
      <c r="E11" s="26">
        <f>'2'!E28/('1'!E38+'1'!E35)</f>
        <v>5.890986943763532E-2</v>
      </c>
      <c r="F11" s="26">
        <f>'2'!F28/('1'!F38+'1'!F35)</f>
        <v>7.1185387366269504E-2</v>
      </c>
      <c r="G11" s="26">
        <f>'2'!G28/('1'!G38+'1'!G35)</f>
        <v>7.6026087440430004E-2</v>
      </c>
      <c r="H11" s="26">
        <f>'2'!H28/('1'!H38+'1'!H35)</f>
        <v>8.0677800999982549E-2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Rakibul Hossen</dc:creator>
  <cp:lastModifiedBy>Anik</cp:lastModifiedBy>
  <dcterms:created xsi:type="dcterms:W3CDTF">2017-04-17T04:07:28Z</dcterms:created>
  <dcterms:modified xsi:type="dcterms:W3CDTF">2020-04-11T14:57:19Z</dcterms:modified>
</cp:coreProperties>
</file>