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79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D42" i="2" l="1"/>
  <c r="E42" i="2"/>
  <c r="F42" i="2"/>
  <c r="G42" i="2"/>
  <c r="H42" i="2"/>
  <c r="C42" i="2"/>
  <c r="D46" i="1"/>
  <c r="E46" i="1"/>
  <c r="F46" i="1"/>
  <c r="G46" i="1"/>
  <c r="H46" i="1"/>
  <c r="C46" i="1"/>
  <c r="D18" i="2" l="1"/>
  <c r="C27" i="2"/>
  <c r="C18" i="2" s="1"/>
  <c r="G29" i="3" l="1"/>
  <c r="G28" i="3"/>
  <c r="G25" i="3"/>
  <c r="G23" i="3"/>
  <c r="G17" i="3"/>
  <c r="G11" i="3"/>
  <c r="G36" i="2"/>
  <c r="E18" i="2"/>
  <c r="E36" i="2" s="1"/>
  <c r="F18" i="2"/>
  <c r="F36" i="2" s="1"/>
  <c r="G18" i="2"/>
  <c r="G45" i="2"/>
  <c r="G37" i="2"/>
  <c r="H18" i="2"/>
  <c r="H37" i="2" l="1"/>
  <c r="H12" i="2"/>
  <c r="H16" i="2" s="1"/>
  <c r="H36" i="2" s="1"/>
  <c r="H45" i="2" s="1"/>
  <c r="H10" i="1"/>
  <c r="H45" i="1" l="1"/>
  <c r="G45" i="1"/>
  <c r="H48" i="1"/>
  <c r="H32" i="1"/>
  <c r="G32" i="1"/>
  <c r="F32" i="1"/>
  <c r="H24" i="1"/>
  <c r="H18" i="1"/>
  <c r="H16" i="1"/>
  <c r="H47" i="1" s="1"/>
  <c r="H30" i="1" l="1"/>
  <c r="D37" i="2"/>
  <c r="E37" i="2"/>
  <c r="F37" i="2"/>
  <c r="C37" i="2"/>
  <c r="D48" i="1"/>
  <c r="E48" i="1"/>
  <c r="F48" i="1"/>
  <c r="G48" i="1"/>
  <c r="C48" i="1"/>
  <c r="D12" i="2" l="1"/>
  <c r="D16" i="2" s="1"/>
  <c r="C12" i="2"/>
  <c r="C16" i="2" s="1"/>
  <c r="C36" i="2" s="1"/>
  <c r="D36" i="2" l="1"/>
  <c r="C45" i="2"/>
  <c r="D45" i="2" l="1"/>
  <c r="B22" i="3"/>
  <c r="B17" i="3"/>
  <c r="B11" i="3"/>
  <c r="B28" i="3" s="1"/>
  <c r="E22" i="3"/>
  <c r="D11" i="3"/>
  <c r="E11" i="3"/>
  <c r="F11" i="3"/>
  <c r="D17" i="3"/>
  <c r="E17" i="3"/>
  <c r="F17" i="3"/>
  <c r="D22" i="3"/>
  <c r="F22" i="3"/>
  <c r="F23" i="3" s="1"/>
  <c r="F25" i="3" s="1"/>
  <c r="C22" i="3"/>
  <c r="C17" i="3"/>
  <c r="C11" i="3"/>
  <c r="C28" i="3" s="1"/>
  <c r="D10" i="1"/>
  <c r="D16" i="1" s="1"/>
  <c r="D24" i="1"/>
  <c r="C23" i="3" l="1"/>
  <c r="C25" i="3" s="1"/>
  <c r="B23" i="3"/>
  <c r="B25" i="3" s="1"/>
  <c r="E23" i="3"/>
  <c r="E25" i="3" s="1"/>
  <c r="D23" i="3"/>
  <c r="D25" i="3" s="1"/>
  <c r="E32" i="1"/>
  <c r="D32" i="1"/>
  <c r="C32" i="1"/>
  <c r="D45" i="1"/>
  <c r="E45" i="1"/>
  <c r="F45" i="1"/>
  <c r="E24" i="1"/>
  <c r="F24" i="1"/>
  <c r="G24" i="1"/>
  <c r="D18" i="1"/>
  <c r="D30" i="1" s="1"/>
  <c r="E18" i="1"/>
  <c r="F18" i="1"/>
  <c r="G18" i="1"/>
  <c r="D47" i="1"/>
  <c r="E10" i="1"/>
  <c r="E16" i="1" s="1"/>
  <c r="E30" i="1" s="1"/>
  <c r="F10" i="1"/>
  <c r="F16" i="1" s="1"/>
  <c r="F30" i="1" s="1"/>
  <c r="G10" i="1"/>
  <c r="G16" i="1" s="1"/>
  <c r="G30" i="1" s="1"/>
  <c r="C45" i="1"/>
  <c r="C10" i="1"/>
  <c r="C16" i="1" s="1"/>
  <c r="C47" i="1" l="1"/>
  <c r="C24" i="1"/>
  <c r="C18" i="1"/>
  <c r="C30" i="1" s="1"/>
  <c r="E28" i="3" l="1"/>
  <c r="F28" i="3"/>
  <c r="D28" i="3"/>
  <c r="F45" i="2"/>
  <c r="E45" i="2"/>
  <c r="E47" i="1"/>
  <c r="F47" i="1"/>
  <c r="G47" i="1"/>
</calcChain>
</file>

<file path=xl/sharedStrings.xml><?xml version="1.0" encoding="utf-8"?>
<sst xmlns="http://schemas.openxmlformats.org/spreadsheetml/2006/main" count="114" uniqueCount="96">
  <si>
    <t>Reserve For Exceptional Losses</t>
  </si>
  <si>
    <t>-</t>
  </si>
  <si>
    <t>Reserve &amp; Surplus</t>
  </si>
  <si>
    <t>Profit &amp; Loss Appropriation Account</t>
  </si>
  <si>
    <t>Fire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</si>
  <si>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</si>
  <si>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</si>
  <si>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</si>
  <si>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</si>
  <si>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</si>
  <si>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Income Tax</t>
  </si>
  <si>
    <t>Sundry Creditors</t>
  </si>
  <si>
    <t>Investment (At cost)</t>
  </si>
  <si>
    <t>National Bond/ Government Treasury Bond/Investment in Bangladesh Govt treasury bond</t>
  </si>
  <si>
    <t>Share &amp; Debenture/ Investment in Shares</t>
  </si>
  <si>
    <t>Accrued Interest</t>
  </si>
  <si>
    <t>Amount Due From Other Persons Or Bodies Carrying On Insurance Business</t>
  </si>
  <si>
    <t>Cash &amp; Bank Balances</t>
  </si>
  <si>
    <t>Fixed Assets</t>
  </si>
  <si>
    <t>Stock Of Stationary</t>
  </si>
  <si>
    <t>Profit/Loss Transferred From:</t>
  </si>
  <si>
    <t>Marine Cargo Revenue Account</t>
  </si>
  <si>
    <t>Marine Hull Revenue Account</t>
  </si>
  <si>
    <t>Motor Revenue Account</t>
  </si>
  <si>
    <t>Advertisement &amp; Publicity</t>
  </si>
  <si>
    <t>Directors Fee</t>
  </si>
  <si>
    <t>Audit Fees</t>
  </si>
  <si>
    <t>Legal &amp; Professional Fees</t>
  </si>
  <si>
    <t>Depreciation</t>
  </si>
  <si>
    <t>Registration &amp; Renewal</t>
  </si>
  <si>
    <t>Income Tax Paid</t>
  </si>
  <si>
    <t>Payment For Management Exp. Re-Insurance &amp; Claim</t>
  </si>
  <si>
    <t>Acquisition Of Fixed Asset</t>
  </si>
  <si>
    <t>Dividend Paid</t>
  </si>
  <si>
    <t>Premium on Right Share/ Share Premium</t>
  </si>
  <si>
    <t>Marine Insurance Business Account</t>
  </si>
  <si>
    <t>Deferred Tax</t>
  </si>
  <si>
    <t>Advance,Deposit &amp; Prepayments</t>
  </si>
  <si>
    <t>Profit/(Loss) on Sale of Shares</t>
  </si>
  <si>
    <t>Provision For Diminution Value Of Share</t>
  </si>
  <si>
    <t>Investment In Share/ Purchase of Share</t>
  </si>
  <si>
    <t>Asia Pacific General Insurance Company Limited</t>
  </si>
  <si>
    <t>Depreciation Fund</t>
  </si>
  <si>
    <t>Provision For Gratuity</t>
  </si>
  <si>
    <t>Insurance Stamps In Hand</t>
  </si>
  <si>
    <t>Income Statement</t>
  </si>
  <si>
    <t>Dividend Income</t>
  </si>
  <si>
    <t>Interest Income</t>
  </si>
  <si>
    <t>Gain On Sales Of Vehicles</t>
  </si>
  <si>
    <t>Profit/ (loss) transferred to Profit &amp; Loss Appropriation Account</t>
  </si>
  <si>
    <t>Loss Transferred From:</t>
  </si>
  <si>
    <t>Misc. Insurance Revenue Account</t>
  </si>
  <si>
    <t>Marine Hull Insurance Revenue Account</t>
  </si>
  <si>
    <t>Fire Insurance Revenue Account</t>
  </si>
  <si>
    <t>Legal Expenses</t>
  </si>
  <si>
    <t>Turnover Against Insurance Business</t>
  </si>
  <si>
    <t>Investment And Other Income</t>
  </si>
  <si>
    <t>VAT Paid</t>
  </si>
  <si>
    <t>Advance Against Floor Purchase</t>
  </si>
  <si>
    <t>Loan Received</t>
  </si>
  <si>
    <t>Loan Repayment To Bank</t>
  </si>
  <si>
    <t>Cash Flow Statement</t>
  </si>
  <si>
    <t>Other Accounts</t>
  </si>
  <si>
    <t>Rights share issue</t>
  </si>
  <si>
    <t>Advance clime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</si>
  <si>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</si>
  <si>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</si>
  <si>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</si>
  <si>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</si>
  <si>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</si>
  <si>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</si>
  <si>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</si>
  <si>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</si>
  <si>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</si>
  <si>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</si>
  <si>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</si>
  <si>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</si>
  <si>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Other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</si>
  <si>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</si>
  <si>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</si>
  <si>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</si>
  <si>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</si>
  <si>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</si>
  <si>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</si>
  <si>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</si>
  <si>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</si>
  <si>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</si>
  <si>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</si>
  <si>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</si>
  <si>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</si>
  <si>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</si>
  <si>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Rental Income</t>
  </si>
  <si>
    <t>Loss On Sale Of Fixed Assest</t>
  </si>
  <si>
    <t>Fees &amp; Charges</t>
  </si>
  <si>
    <t>Current</t>
  </si>
  <si>
    <t>Deferred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</si>
</sst>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4" fillId="0" borderId="0" xfId="0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Fill="1"/>
    <xf numFmtId="0" fontId="0" fillId="0" borderId="1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right" wrapText="1"/>
    </xf>
    <xf numFmtId="0" fontId="0" fillId="0" borderId="3" xfId="0" applyFont="1" applyFill="1" applyBorder="1" applyAlignment="1">
      <alignment horizontal="right" wrapText="1"/>
    </xf>
    <xf numFmtId="0" fontId="0" fillId="0" borderId="4" xfId="0" applyFont="1" applyFill="1" applyBorder="1" applyAlignment="1">
      <alignment vertical="top" wrapText="1"/>
    </xf>
    <xf numFmtId="164" fontId="0" fillId="0" borderId="0" xfId="1" applyNumberFormat="1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164" fontId="4" fillId="0" borderId="0" xfId="1" applyNumberFormat="1" applyFont="1" applyFill="1" applyBorder="1" applyAlignment="1">
      <alignment vertical="top" wrapText="1"/>
    </xf>
    <xf numFmtId="0" fontId="4" fillId="0" borderId="6" xfId="0" applyFont="1" applyFill="1" applyBorder="1" applyAlignment="1">
      <alignment vertical="top" wrapText="1"/>
    </xf>
    <xf numFmtId="164" fontId="4" fillId="0" borderId="7" xfId="1" applyNumberFormat="1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4" fontId="1" fillId="0" borderId="0" xfId="0" applyNumberFormat="1" applyFont="1" applyFill="1" applyAlignment="1">
      <alignment horizontal="right" vertical="top" wrapText="1"/>
    </xf>
    <xf numFmtId="4" fontId="1" fillId="0" borderId="5" xfId="0" applyNumberFormat="1" applyFont="1" applyFill="1" applyBorder="1" applyAlignment="1">
      <alignment horizontal="right" vertical="top" wrapText="1"/>
    </xf>
    <xf numFmtId="0" fontId="1" fillId="0" borderId="0" xfId="0" applyFont="1" applyFill="1" applyAlignment="1">
      <alignment horizontal="right" vertical="top" wrapText="1"/>
    </xf>
    <xf numFmtId="0" fontId="1" fillId="0" borderId="5" xfId="0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2" fontId="5" fillId="0" borderId="7" xfId="0" applyNumberFormat="1" applyFont="1" applyFill="1" applyBorder="1" applyAlignment="1">
      <alignment horizontal="righ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right" wrapText="1"/>
    </xf>
    <xf numFmtId="0" fontId="0" fillId="0" borderId="5" xfId="0" applyFont="1" applyFill="1" applyBorder="1" applyAlignment="1">
      <alignment horizontal="right" wrapText="1"/>
    </xf>
    <xf numFmtId="0" fontId="6" fillId="0" borderId="9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/>
    <xf numFmtId="0" fontId="8" fillId="0" borderId="4" xfId="0" applyFont="1" applyFill="1" applyBorder="1" applyAlignment="1">
      <alignment vertical="top" wrapText="1"/>
    </xf>
    <xf numFmtId="0" fontId="4" fillId="0" borderId="9" xfId="0" applyFont="1" applyBorder="1" applyAlignment="1">
      <alignment horizontal="left"/>
    </xf>
    <xf numFmtId="0" fontId="9" fillId="0" borderId="4" xfId="0" applyFont="1" applyFill="1" applyBorder="1" applyAlignment="1">
      <alignment vertical="top" wrapText="1"/>
    </xf>
    <xf numFmtId="0" fontId="4" fillId="0" borderId="9" xfId="0" applyFont="1" applyBorder="1"/>
    <xf numFmtId="0" fontId="6" fillId="0" borderId="0" xfId="0" applyFont="1"/>
    <xf numFmtId="0" fontId="10" fillId="0" borderId="0" xfId="0" applyFont="1" applyFill="1"/>
    <xf numFmtId="0" fontId="2" fillId="0" borderId="4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4" fontId="2" fillId="0" borderId="0" xfId="0" applyNumberFormat="1" applyFont="1" applyFill="1" applyAlignment="1">
      <alignment horizontal="right" vertical="top" wrapText="1"/>
    </xf>
    <xf numFmtId="4" fontId="2" fillId="0" borderId="5" xfId="0" applyNumberFormat="1" applyFont="1" applyFill="1" applyBorder="1" applyAlignment="1">
      <alignment horizontal="right" vertical="top" wrapText="1"/>
    </xf>
    <xf numFmtId="2" fontId="2" fillId="0" borderId="7" xfId="0" applyNumberFormat="1" applyFont="1" applyFill="1" applyBorder="1" applyAlignment="1">
      <alignment horizontal="right" vertical="top" wrapText="1"/>
    </xf>
    <xf numFmtId="0" fontId="4" fillId="0" borderId="11" xfId="0" applyFont="1" applyBorder="1"/>
    <xf numFmtId="0" fontId="6" fillId="0" borderId="1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right" wrapText="1"/>
    </xf>
    <xf numFmtId="0" fontId="6" fillId="0" borderId="3" xfId="0" applyFont="1" applyFill="1" applyBorder="1" applyAlignment="1">
      <alignment horizontal="right" wrapText="1"/>
    </xf>
    <xf numFmtId="0" fontId="11" fillId="0" borderId="4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0" borderId="6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0" fontId="6" fillId="0" borderId="7" xfId="0" applyFont="1" applyFill="1" applyBorder="1" applyAlignment="1">
      <alignment horizontal="right" vertical="top" wrapText="1"/>
    </xf>
    <xf numFmtId="0" fontId="6" fillId="0" borderId="8" xfId="0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right" wrapText="1"/>
    </xf>
    <xf numFmtId="0" fontId="6" fillId="0" borderId="5" xfId="0" applyFont="1" applyFill="1" applyBorder="1" applyAlignment="1">
      <alignment horizontal="right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164" fontId="0" fillId="0" borderId="0" xfId="1" applyNumberFormat="1" applyFont="1" applyFill="1" applyBorder="1" applyAlignment="1">
      <alignment horizontal="right" vertical="top" wrapText="1"/>
    </xf>
    <xf numFmtId="164" fontId="0" fillId="0" borderId="0" xfId="1" applyNumberFormat="1" applyFont="1"/>
    <xf numFmtId="164" fontId="4" fillId="0" borderId="0" xfId="1" applyNumberFormat="1" applyFont="1" applyFill="1" applyAlignment="1">
      <alignment horizontal="right" vertical="top" wrapText="1"/>
    </xf>
    <xf numFmtId="164" fontId="4" fillId="0" borderId="5" xfId="1" applyNumberFormat="1" applyFont="1" applyFill="1" applyBorder="1" applyAlignment="1">
      <alignment horizontal="right" vertical="top" wrapText="1"/>
    </xf>
    <xf numFmtId="164" fontId="4" fillId="0" borderId="0" xfId="1" applyNumberFormat="1" applyFont="1" applyFill="1" applyBorder="1" applyAlignment="1">
      <alignment horizontal="right" vertical="top" wrapText="1"/>
    </xf>
    <xf numFmtId="3" fontId="2" fillId="0" borderId="0" xfId="0" applyNumberFormat="1" applyFont="1" applyFill="1" applyBorder="1" applyAlignment="1">
      <alignment vertical="top" wrapText="1"/>
    </xf>
    <xf numFmtId="3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4" fontId="12" fillId="0" borderId="0" xfId="0" applyNumberFormat="1" applyFont="1" applyFill="1" applyAlignment="1">
      <alignment horizontal="right" vertical="top" wrapText="1"/>
    </xf>
    <xf numFmtId="4" fontId="12" fillId="0" borderId="5" xfId="0" applyNumberFormat="1" applyFont="1" applyFill="1" applyBorder="1" applyAlignment="1">
      <alignment horizontal="right" vertical="top" wrapText="1"/>
    </xf>
    <xf numFmtId="164" fontId="1" fillId="0" borderId="0" xfId="1" applyNumberFormat="1" applyFont="1"/>
    <xf numFmtId="3" fontId="12" fillId="0" borderId="5" xfId="0" applyNumberFormat="1" applyFont="1" applyFill="1" applyBorder="1" applyAlignment="1">
      <alignment horizontal="right" vertical="top" wrapText="1"/>
    </xf>
    <xf numFmtId="0" fontId="13" fillId="0" borderId="0" xfId="0" applyFont="1"/>
    <xf numFmtId="0" fontId="12" fillId="0" borderId="4" xfId="0" applyFont="1" applyFill="1" applyBorder="1" applyAlignment="1">
      <alignment vertical="top" wrapText="1"/>
    </xf>
    <xf numFmtId="0" fontId="5" fillId="0" borderId="9" xfId="0" applyFont="1" applyBorder="1"/>
    <xf numFmtId="164" fontId="11" fillId="0" borderId="0" xfId="1" applyNumberFormat="1" applyFont="1" applyFill="1" applyBorder="1" applyAlignment="1">
      <alignment vertical="top" wrapText="1"/>
    </xf>
    <xf numFmtId="164" fontId="11" fillId="0" borderId="0" xfId="1" applyNumberFormat="1" applyFont="1" applyFill="1" applyAlignment="1">
      <alignment horizontal="right" vertical="top" wrapText="1"/>
    </xf>
    <xf numFmtId="164" fontId="11" fillId="0" borderId="5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/>
    <xf numFmtId="164" fontId="6" fillId="0" borderId="0" xfId="1" applyNumberFormat="1" applyFont="1" applyFill="1" applyBorder="1" applyAlignment="1">
      <alignment vertical="top" wrapText="1"/>
    </xf>
    <xf numFmtId="164" fontId="5" fillId="0" borderId="0" xfId="1" applyNumberFormat="1" applyFont="1" applyFill="1"/>
    <xf numFmtId="3" fontId="12" fillId="0" borderId="0" xfId="0" applyNumberFormat="1" applyFont="1" applyFill="1" applyAlignment="1">
      <alignment horizontal="right" vertical="top" wrapText="1"/>
    </xf>
    <xf numFmtId="0" fontId="1" fillId="0" borderId="0" xfId="0" applyFont="1"/>
    <xf numFmtId="0" fontId="2" fillId="0" borderId="0" xfId="0" applyFont="1"/>
    <xf numFmtId="0" fontId="5" fillId="0" borderId="0" xfId="0" applyFont="1"/>
    <xf numFmtId="0" fontId="12" fillId="0" borderId="1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right" wrapText="1"/>
    </xf>
    <xf numFmtId="0" fontId="12" fillId="0" borderId="3" xfId="0" applyFont="1" applyFill="1" applyBorder="1" applyAlignment="1">
      <alignment horizontal="right" wrapText="1"/>
    </xf>
    <xf numFmtId="0" fontId="12" fillId="0" borderId="0" xfId="0" applyFont="1" applyFill="1" applyBorder="1" applyAlignment="1">
      <alignment horizontal="right" wrapText="1"/>
    </xf>
    <xf numFmtId="0" fontId="5" fillId="0" borderId="10" xfId="0" applyFont="1" applyBorder="1" applyAlignment="1">
      <alignment vertical="top" wrapText="1"/>
    </xf>
    <xf numFmtId="164" fontId="12" fillId="0" borderId="0" xfId="1" applyNumberFormat="1" applyFont="1" applyFill="1" applyBorder="1" applyAlignment="1">
      <alignment horizontal="right" vertical="top" wrapText="1"/>
    </xf>
    <xf numFmtId="0" fontId="12" fillId="0" borderId="5" xfId="0" applyFont="1" applyFill="1" applyBorder="1" applyAlignment="1">
      <alignment horizontal="right" vertical="top" wrapText="1"/>
    </xf>
    <xf numFmtId="164" fontId="2" fillId="0" borderId="0" xfId="1" applyNumberFormat="1" applyFont="1" applyFill="1" applyBorder="1" applyAlignment="1">
      <alignment vertical="top" wrapText="1"/>
    </xf>
    <xf numFmtId="0" fontId="12" fillId="0" borderId="0" xfId="0" applyFont="1" applyFill="1" applyAlignment="1">
      <alignment horizontal="right" vertical="top" wrapText="1"/>
    </xf>
    <xf numFmtId="3" fontId="12" fillId="0" borderId="0" xfId="1" applyNumberFormat="1" applyFont="1" applyFill="1" applyBorder="1" applyAlignment="1">
      <alignment horizontal="right" vertical="top" wrapText="1"/>
    </xf>
    <xf numFmtId="3" fontId="1" fillId="0" borderId="0" xfId="1" applyNumberFormat="1" applyFont="1"/>
    <xf numFmtId="0" fontId="2" fillId="0" borderId="6" xfId="0" applyFont="1" applyFill="1" applyBorder="1" applyAlignment="1">
      <alignment vertical="top" wrapText="1"/>
    </xf>
    <xf numFmtId="0" fontId="2" fillId="0" borderId="7" xfId="0" applyFont="1" applyFill="1" applyBorder="1" applyAlignment="1">
      <alignment vertical="top" wrapText="1"/>
    </xf>
    <xf numFmtId="0" fontId="2" fillId="0" borderId="7" xfId="0" applyFont="1" applyFill="1" applyBorder="1" applyAlignment="1">
      <alignment horizontal="right" vertical="top" wrapText="1"/>
    </xf>
    <xf numFmtId="0" fontId="2" fillId="0" borderId="8" xfId="0" applyFont="1" applyFill="1" applyBorder="1" applyAlignment="1">
      <alignment horizontal="right" vertical="top" wrapText="1"/>
    </xf>
    <xf numFmtId="0" fontId="5" fillId="0" borderId="11" xfId="0" applyFont="1" applyBorder="1"/>
    <xf numFmtId="164" fontId="1" fillId="0" borderId="0" xfId="0" applyNumberFormat="1" applyFont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2"/>
  <sheetViews>
    <sheetView topLeftCell="B28" workbookViewId="0">
      <pane xSplit="1" topLeftCell="C1" activePane="topRight" state="frozen"/>
      <selection activeCell="B1" sqref="B1"/>
      <selection pane="topRight" activeCell="B35" sqref="A35:XFD35"/>
    </sheetView>
  </sheetViews>
  <sheetFormatPr defaultRowHeight="15" x14ac:dyDescent="0.25"/>
  <cols>
    <col min="1" max="1" width="8.140625" style="4" customWidth="1"/>
    <col min="2" max="2" width="52.7109375" style="4" customWidth="1"/>
    <col min="3" max="3" width="16.5703125" style="4" customWidth="1"/>
    <col min="4" max="4" width="16.85546875" style="4" customWidth="1"/>
    <col min="5" max="6" width="20.5703125" style="4" bestFit="1" customWidth="1"/>
    <col min="7" max="7" width="16.28515625" style="4" bestFit="1" customWidth="1"/>
    <col min="8" max="8" width="16.42578125" style="4" bestFit="1" customWidth="1"/>
    <col min="9" max="16384" width="9.140625" style="4"/>
  </cols>
  <sheetData>
    <row r="1" spans="2:8" x14ac:dyDescent="0.25">
      <c r="B1" s="1" t="s">
        <v>41</v>
      </c>
      <c r="C1" s="1"/>
      <c r="D1" s="1"/>
    </row>
    <row r="2" spans="2:8" x14ac:dyDescent="0.25">
      <c r="B2" s="3" t="s">
        <v>65</v>
      </c>
    </row>
    <row r="3" spans="2:8" ht="15.75" thickBot="1" x14ac:dyDescent="0.3">
      <c r="B3" s="3" t="s">
        <v>66</v>
      </c>
      <c r="D3" s="5"/>
    </row>
    <row r="4" spans="2:8" s="6" customFormat="1" x14ac:dyDescent="0.25">
      <c r="B4" s="7"/>
      <c r="C4" s="8">
        <v>2013</v>
      </c>
      <c r="D4" s="8">
        <v>2014</v>
      </c>
      <c r="E4" s="8">
        <v>2015</v>
      </c>
      <c r="F4" s="8">
        <v>2016</v>
      </c>
      <c r="G4" s="9">
        <v>2017</v>
      </c>
      <c r="H4" s="28">
        <v>2018</v>
      </c>
    </row>
    <row r="5" spans="2:8" s="6" customFormat="1" ht="15.75" x14ac:dyDescent="0.25">
      <c r="B5" s="30" t="s">
        <v>67</v>
      </c>
      <c r="C5" s="27"/>
      <c r="D5" s="27"/>
      <c r="E5" s="28"/>
      <c r="F5" s="28"/>
      <c r="G5" s="29"/>
    </row>
    <row r="6" spans="2:8" s="6" customFormat="1" ht="15.75" x14ac:dyDescent="0.25">
      <c r="B6" s="31"/>
      <c r="C6" s="27"/>
      <c r="D6" s="27"/>
      <c r="E6" s="28"/>
      <c r="F6" s="28"/>
      <c r="G6" s="29"/>
    </row>
    <row r="7" spans="2:8" s="6" customFormat="1" x14ac:dyDescent="0.25">
      <c r="B7" s="32" t="s">
        <v>68</v>
      </c>
      <c r="C7" s="27"/>
      <c r="D7" s="27"/>
      <c r="E7" s="28"/>
      <c r="F7" s="28"/>
      <c r="G7" s="29"/>
    </row>
    <row r="8" spans="2:8" x14ac:dyDescent="0.25">
      <c r="B8" s="33" t="s">
        <v>69</v>
      </c>
      <c r="C8" s="11">
        <v>423500000</v>
      </c>
      <c r="D8" s="11">
        <v>423500000</v>
      </c>
      <c r="E8" s="57">
        <v>423500000</v>
      </c>
      <c r="F8" s="57">
        <v>423500000</v>
      </c>
      <c r="G8" s="58">
        <v>423500000</v>
      </c>
      <c r="H8" s="59">
        <v>423500000</v>
      </c>
    </row>
    <row r="9" spans="2:8" x14ac:dyDescent="0.25">
      <c r="B9" s="33" t="s">
        <v>34</v>
      </c>
      <c r="C9" s="11">
        <v>102698750</v>
      </c>
      <c r="D9" s="11">
        <v>102698750</v>
      </c>
      <c r="E9" s="57">
        <v>102698750</v>
      </c>
      <c r="F9" s="57">
        <v>102698750</v>
      </c>
      <c r="G9" s="58">
        <v>102698750</v>
      </c>
      <c r="H9" s="59">
        <v>102698750</v>
      </c>
    </row>
    <row r="10" spans="2:8" x14ac:dyDescent="0.25">
      <c r="B10" s="33" t="s">
        <v>70</v>
      </c>
      <c r="C10" s="13">
        <f>C11+C12+C13+C14+C15</f>
        <v>206275691</v>
      </c>
      <c r="D10" s="13">
        <f>SUM(D11:D15)</f>
        <v>220229599</v>
      </c>
      <c r="E10" s="13">
        <f>E11+E12+E13+E14+E15</f>
        <v>245248742</v>
      </c>
      <c r="F10" s="13">
        <f>F11+F12+F13+F14+F15</f>
        <v>267657981</v>
      </c>
      <c r="G10" s="13">
        <f>G11+G12+G13+G14+G15</f>
        <v>329682106</v>
      </c>
      <c r="H10" s="13">
        <f>H11+H12+H13+H14+H15</f>
        <v>342021983</v>
      </c>
    </row>
    <row r="11" spans="2:8" x14ac:dyDescent="0.25">
      <c r="B11" s="10" t="s">
        <v>0</v>
      </c>
      <c r="C11" s="11">
        <v>108300000</v>
      </c>
      <c r="D11" s="11">
        <v>125200000</v>
      </c>
      <c r="E11" s="57">
        <v>144200000</v>
      </c>
      <c r="F11" s="57">
        <v>162200000</v>
      </c>
      <c r="G11" s="58">
        <v>190100000</v>
      </c>
      <c r="H11" s="59">
        <v>217500000</v>
      </c>
    </row>
    <row r="12" spans="2:8" x14ac:dyDescent="0.25">
      <c r="B12" s="10" t="s">
        <v>42</v>
      </c>
      <c r="C12" s="11">
        <v>30535782</v>
      </c>
      <c r="D12" s="11">
        <v>33495851</v>
      </c>
      <c r="E12" s="57">
        <v>38514928</v>
      </c>
      <c r="F12" s="57">
        <v>39770616</v>
      </c>
      <c r="G12" s="58">
        <v>51082610</v>
      </c>
      <c r="H12" s="59">
        <v>60509935</v>
      </c>
    </row>
    <row r="13" spans="2:8" x14ac:dyDescent="0.25">
      <c r="B13" s="10" t="s">
        <v>43</v>
      </c>
      <c r="C13" s="11">
        <v>2914800</v>
      </c>
      <c r="D13" s="11">
        <v>3914800</v>
      </c>
      <c r="E13" s="57">
        <v>4401800</v>
      </c>
      <c r="F13" s="57">
        <v>5212338</v>
      </c>
      <c r="G13" s="58">
        <v>4794658</v>
      </c>
      <c r="H13" s="59">
        <v>4912083</v>
      </c>
    </row>
    <row r="14" spans="2:8" x14ac:dyDescent="0.25">
      <c r="B14" s="10" t="s">
        <v>2</v>
      </c>
      <c r="C14" s="11">
        <v>13500000</v>
      </c>
      <c r="D14" s="11">
        <v>13500000</v>
      </c>
      <c r="E14" s="57">
        <v>13500000</v>
      </c>
      <c r="F14" s="57">
        <v>13500000</v>
      </c>
      <c r="G14" s="58">
        <v>13500000</v>
      </c>
      <c r="H14" s="59">
        <v>13500000</v>
      </c>
    </row>
    <row r="15" spans="2:8" x14ac:dyDescent="0.25">
      <c r="B15" s="10" t="s">
        <v>3</v>
      </c>
      <c r="C15" s="11">
        <v>51025109</v>
      </c>
      <c r="D15" s="11">
        <v>44118948</v>
      </c>
      <c r="E15" s="57">
        <v>44632014</v>
      </c>
      <c r="F15" s="57">
        <v>46975027</v>
      </c>
      <c r="G15" s="58">
        <v>70204838</v>
      </c>
      <c r="H15" s="59">
        <v>45599965</v>
      </c>
    </row>
    <row r="16" spans="2:8" x14ac:dyDescent="0.25">
      <c r="B16" s="12"/>
      <c r="C16" s="13">
        <f t="shared" ref="C16:H16" si="0">C8+C9+C10</f>
        <v>732474441</v>
      </c>
      <c r="D16" s="13">
        <f t="shared" si="0"/>
        <v>746428349</v>
      </c>
      <c r="E16" s="13">
        <f t="shared" si="0"/>
        <v>771447492</v>
      </c>
      <c r="F16" s="13">
        <f t="shared" si="0"/>
        <v>793856731</v>
      </c>
      <c r="G16" s="13">
        <f t="shared" si="0"/>
        <v>855880856</v>
      </c>
      <c r="H16" s="13">
        <f t="shared" si="0"/>
        <v>868220733</v>
      </c>
    </row>
    <row r="17" spans="2:8" x14ac:dyDescent="0.25">
      <c r="B17" s="12"/>
      <c r="C17" s="13"/>
      <c r="D17" s="13"/>
      <c r="E17" s="13"/>
      <c r="F17" s="13"/>
      <c r="G17" s="13"/>
      <c r="H17" s="60"/>
    </row>
    <row r="18" spans="2:8" x14ac:dyDescent="0.25">
      <c r="B18" s="33" t="s">
        <v>71</v>
      </c>
      <c r="C18" s="13">
        <f>C19+C20+C21</f>
        <v>58922401</v>
      </c>
      <c r="D18" s="13">
        <f t="shared" ref="D18:H18" si="1">D19+D20+D21</f>
        <v>68520237</v>
      </c>
      <c r="E18" s="13">
        <f t="shared" si="1"/>
        <v>76758984</v>
      </c>
      <c r="F18" s="13">
        <f t="shared" si="1"/>
        <v>84179524</v>
      </c>
      <c r="G18" s="13">
        <f t="shared" si="1"/>
        <v>113161762</v>
      </c>
      <c r="H18" s="13">
        <f t="shared" si="1"/>
        <v>134220323</v>
      </c>
    </row>
    <row r="19" spans="2:8" x14ac:dyDescent="0.25">
      <c r="B19" s="10" t="s">
        <v>4</v>
      </c>
      <c r="C19" s="11">
        <v>10466891</v>
      </c>
      <c r="D19" s="11">
        <v>9735073</v>
      </c>
      <c r="E19" s="57">
        <v>11718812</v>
      </c>
      <c r="F19" s="57">
        <v>10374159</v>
      </c>
      <c r="G19" s="58">
        <v>23727368</v>
      </c>
      <c r="H19" s="59">
        <v>23081144</v>
      </c>
    </row>
    <row r="20" spans="2:8" x14ac:dyDescent="0.25">
      <c r="B20" s="10" t="s">
        <v>35</v>
      </c>
      <c r="C20" s="11">
        <v>32907537</v>
      </c>
      <c r="D20" s="11">
        <v>42616536</v>
      </c>
      <c r="E20" s="57">
        <v>48124987</v>
      </c>
      <c r="F20" s="57">
        <v>54219053</v>
      </c>
      <c r="G20" s="58">
        <v>65384296</v>
      </c>
      <c r="H20" s="59">
        <v>83232704</v>
      </c>
    </row>
    <row r="21" spans="2:8" x14ac:dyDescent="0.25">
      <c r="B21" s="10" t="s">
        <v>5</v>
      </c>
      <c r="C21" s="11">
        <v>15547973</v>
      </c>
      <c r="D21" s="11">
        <v>16168628</v>
      </c>
      <c r="E21" s="57">
        <v>16915185</v>
      </c>
      <c r="F21" s="57">
        <v>19586312</v>
      </c>
      <c r="G21" s="58">
        <v>24050098</v>
      </c>
      <c r="H21" s="59">
        <v>27906475</v>
      </c>
    </row>
    <row r="22" spans="2:8" x14ac:dyDescent="0.25">
      <c r="B22" s="33" t="s">
        <v>6</v>
      </c>
      <c r="C22" s="13">
        <v>3382139</v>
      </c>
      <c r="D22" s="13">
        <v>2810306</v>
      </c>
      <c r="E22" s="61">
        <v>3903249</v>
      </c>
      <c r="F22" s="61">
        <v>8652413</v>
      </c>
      <c r="G22" s="62">
        <v>9316030</v>
      </c>
      <c r="H22" s="59">
        <v>12675607</v>
      </c>
    </row>
    <row r="23" spans="2:8" x14ac:dyDescent="0.25">
      <c r="B23" s="33"/>
      <c r="C23" s="13"/>
      <c r="D23" s="13"/>
      <c r="E23" s="61"/>
      <c r="F23" s="61"/>
      <c r="G23" s="63"/>
      <c r="H23" s="60"/>
    </row>
    <row r="24" spans="2:8" x14ac:dyDescent="0.25">
      <c r="B24" s="33" t="s">
        <v>7</v>
      </c>
      <c r="C24" s="13">
        <f>SUM(C25:C29)</f>
        <v>289863895</v>
      </c>
      <c r="D24" s="13">
        <f>SUM(D25:D29)</f>
        <v>262030752</v>
      </c>
      <c r="E24" s="13">
        <f t="shared" ref="E24:H24" si="2">SUM(E25:E29)</f>
        <v>294028549</v>
      </c>
      <c r="F24" s="13">
        <f t="shared" si="2"/>
        <v>331107612</v>
      </c>
      <c r="G24" s="13">
        <f t="shared" si="2"/>
        <v>370385504</v>
      </c>
      <c r="H24" s="13">
        <f t="shared" si="2"/>
        <v>356278589</v>
      </c>
    </row>
    <row r="25" spans="2:8" ht="30" x14ac:dyDescent="0.25">
      <c r="B25" s="10" t="s">
        <v>8</v>
      </c>
      <c r="C25" s="11">
        <v>28938389</v>
      </c>
      <c r="D25" s="11">
        <v>22191920</v>
      </c>
      <c r="E25" s="57">
        <v>23126000</v>
      </c>
      <c r="F25" s="57">
        <v>25900000</v>
      </c>
      <c r="G25" s="58">
        <v>58821869</v>
      </c>
      <c r="H25" s="59">
        <v>62770980</v>
      </c>
    </row>
    <row r="26" spans="2:8" ht="30" x14ac:dyDescent="0.25">
      <c r="B26" s="10" t="s">
        <v>9</v>
      </c>
      <c r="C26" s="11">
        <v>98778297</v>
      </c>
      <c r="D26" s="11">
        <v>99352674</v>
      </c>
      <c r="E26" s="57">
        <v>117964939</v>
      </c>
      <c r="F26" s="57">
        <v>145345005</v>
      </c>
      <c r="G26" s="58">
        <v>144914320</v>
      </c>
      <c r="H26" s="59">
        <v>156504577</v>
      </c>
    </row>
    <row r="27" spans="2:8" x14ac:dyDescent="0.25">
      <c r="B27" s="10" t="s">
        <v>10</v>
      </c>
      <c r="C27" s="11">
        <v>101300000</v>
      </c>
      <c r="D27" s="11">
        <v>70035419</v>
      </c>
      <c r="E27" s="57">
        <v>68355419</v>
      </c>
      <c r="F27" s="57">
        <v>96455419</v>
      </c>
      <c r="G27" s="58">
        <v>90770027</v>
      </c>
      <c r="H27" s="59">
        <v>49728937</v>
      </c>
    </row>
    <row r="28" spans="2:8" x14ac:dyDescent="0.25">
      <c r="B28" s="10" t="s">
        <v>11</v>
      </c>
      <c r="C28" s="11">
        <v>60847209</v>
      </c>
      <c r="D28" s="11">
        <v>70450739</v>
      </c>
      <c r="E28" s="57">
        <v>84582191</v>
      </c>
      <c r="F28" s="57">
        <v>63407188</v>
      </c>
      <c r="G28" s="58">
        <v>73567759</v>
      </c>
      <c r="H28" s="59">
        <v>83001786</v>
      </c>
    </row>
    <row r="29" spans="2:8" x14ac:dyDescent="0.25">
      <c r="B29" s="10" t="s">
        <v>36</v>
      </c>
      <c r="C29" s="11"/>
      <c r="D29" s="11"/>
      <c r="E29" s="57" t="s">
        <v>1</v>
      </c>
      <c r="F29" s="57" t="s">
        <v>1</v>
      </c>
      <c r="G29" s="58">
        <v>2311529</v>
      </c>
      <c r="H29" s="59">
        <v>4272309</v>
      </c>
    </row>
    <row r="30" spans="2:8" x14ac:dyDescent="0.25">
      <c r="B30" s="12"/>
      <c r="C30" s="13">
        <f>C16+C18+C22+C24</f>
        <v>1084642876</v>
      </c>
      <c r="D30" s="13">
        <f>D16+D18+D22+D24</f>
        <v>1079789644</v>
      </c>
      <c r="E30" s="13">
        <f t="shared" ref="E30:H30" si="3">E16+E18+E22+E24</f>
        <v>1146138274</v>
      </c>
      <c r="F30" s="13">
        <f t="shared" si="3"/>
        <v>1217796280</v>
      </c>
      <c r="G30" s="13">
        <f>G16+G18+G22+G24</f>
        <v>1348744152</v>
      </c>
      <c r="H30" s="13">
        <f t="shared" si="3"/>
        <v>1371395252</v>
      </c>
    </row>
    <row r="31" spans="2:8" x14ac:dyDescent="0.25">
      <c r="B31" s="34" t="s">
        <v>72</v>
      </c>
      <c r="C31" s="13"/>
      <c r="D31" s="13"/>
      <c r="E31" s="13"/>
      <c r="F31" s="13"/>
      <c r="G31" s="13"/>
      <c r="H31" s="60"/>
    </row>
    <row r="32" spans="2:8" x14ac:dyDescent="0.25">
      <c r="B32" s="35" t="s">
        <v>12</v>
      </c>
      <c r="C32" s="13">
        <f t="shared" ref="C32:H32" si="4">C33+C34</f>
        <v>195728767</v>
      </c>
      <c r="D32" s="13">
        <f t="shared" si="4"/>
        <v>185075192</v>
      </c>
      <c r="E32" s="13">
        <f t="shared" si="4"/>
        <v>161757530</v>
      </c>
      <c r="F32" s="13">
        <f t="shared" si="4"/>
        <v>278671030</v>
      </c>
      <c r="G32" s="13">
        <f t="shared" si="4"/>
        <v>285348324</v>
      </c>
      <c r="H32" s="13">
        <f t="shared" si="4"/>
        <v>291660533</v>
      </c>
    </row>
    <row r="33" spans="2:8" ht="30" x14ac:dyDescent="0.25">
      <c r="B33" s="10" t="s">
        <v>13</v>
      </c>
      <c r="C33" s="11">
        <v>25000000</v>
      </c>
      <c r="D33" s="11">
        <v>25000000</v>
      </c>
      <c r="E33" s="57">
        <v>25000000</v>
      </c>
      <c r="F33" s="57">
        <v>25000000</v>
      </c>
      <c r="G33" s="58">
        <v>25000000</v>
      </c>
      <c r="H33" s="59">
        <v>25000000</v>
      </c>
    </row>
    <row r="34" spans="2:8" x14ac:dyDescent="0.25">
      <c r="B34" s="10" t="s">
        <v>14</v>
      </c>
      <c r="C34" s="11">
        <v>170728767</v>
      </c>
      <c r="D34" s="11">
        <v>160075192</v>
      </c>
      <c r="E34" s="57">
        <v>136757530</v>
      </c>
      <c r="F34" s="57">
        <v>253671030</v>
      </c>
      <c r="G34" s="58">
        <v>260348324</v>
      </c>
      <c r="H34" s="59">
        <v>266660533</v>
      </c>
    </row>
    <row r="35" spans="2:8" x14ac:dyDescent="0.25">
      <c r="B35" s="10"/>
      <c r="C35" s="11"/>
      <c r="D35" s="11"/>
      <c r="E35" s="57"/>
      <c r="F35" s="57"/>
      <c r="G35" s="58"/>
      <c r="H35" s="59"/>
    </row>
    <row r="36" spans="2:8" x14ac:dyDescent="0.25">
      <c r="B36" s="10" t="s">
        <v>15</v>
      </c>
      <c r="C36" s="11">
        <v>25011090</v>
      </c>
      <c r="D36" s="11">
        <v>21556635</v>
      </c>
      <c r="E36" s="57">
        <v>19640498</v>
      </c>
      <c r="F36" s="57">
        <v>17557945</v>
      </c>
      <c r="G36" s="58">
        <v>17898914</v>
      </c>
      <c r="H36" s="59">
        <v>20997700</v>
      </c>
    </row>
    <row r="37" spans="2:8" x14ac:dyDescent="0.25">
      <c r="B37" s="10" t="s">
        <v>37</v>
      </c>
      <c r="C37" s="11">
        <v>169468102</v>
      </c>
      <c r="D37" s="11">
        <v>162613486</v>
      </c>
      <c r="E37" s="57">
        <v>154071701</v>
      </c>
      <c r="F37" s="57">
        <v>172102571</v>
      </c>
      <c r="G37" s="58">
        <v>78464577</v>
      </c>
      <c r="H37" s="59">
        <v>26296607</v>
      </c>
    </row>
    <row r="38" spans="2:8" ht="30" x14ac:dyDescent="0.25">
      <c r="B38" s="10" t="s">
        <v>16</v>
      </c>
      <c r="C38" s="11">
        <v>59348292</v>
      </c>
      <c r="D38" s="11">
        <v>68562709</v>
      </c>
      <c r="E38" s="57">
        <v>134692449</v>
      </c>
      <c r="F38" s="57">
        <v>175563634</v>
      </c>
      <c r="G38" s="58">
        <v>185775236</v>
      </c>
      <c r="H38" s="59">
        <v>207633530</v>
      </c>
    </row>
    <row r="39" spans="2:8" x14ac:dyDescent="0.25">
      <c r="B39" s="10" t="s">
        <v>17</v>
      </c>
      <c r="C39" s="11">
        <v>575437396</v>
      </c>
      <c r="D39" s="11">
        <v>573250703</v>
      </c>
      <c r="E39" s="57">
        <v>608728608</v>
      </c>
      <c r="F39" s="57">
        <v>497272282</v>
      </c>
      <c r="G39" s="58">
        <v>574086690</v>
      </c>
      <c r="H39" s="59">
        <v>613743679</v>
      </c>
    </row>
    <row r="40" spans="2:8" x14ac:dyDescent="0.25">
      <c r="B40" s="10" t="s">
        <v>18</v>
      </c>
      <c r="C40" s="11"/>
      <c r="D40" s="11"/>
      <c r="E40" s="57">
        <v>66887729</v>
      </c>
      <c r="F40" s="57">
        <v>76238471</v>
      </c>
      <c r="G40" s="58">
        <v>206747914</v>
      </c>
      <c r="H40" s="59">
        <v>210408420</v>
      </c>
    </row>
    <row r="41" spans="2:8" x14ac:dyDescent="0.25">
      <c r="B41" s="10" t="s">
        <v>62</v>
      </c>
      <c r="C41" s="11">
        <v>58825644</v>
      </c>
      <c r="D41" s="11">
        <v>68730919</v>
      </c>
      <c r="E41" s="57"/>
      <c r="F41" s="57"/>
      <c r="G41" s="58"/>
      <c r="H41" s="60"/>
    </row>
    <row r="42" spans="2:8" x14ac:dyDescent="0.25">
      <c r="B42" s="10" t="s">
        <v>63</v>
      </c>
      <c r="C42" s="11">
        <v>823585</v>
      </c>
      <c r="D42" s="11"/>
      <c r="E42" s="57"/>
      <c r="F42" s="57"/>
      <c r="G42" s="58"/>
      <c r="H42" s="60"/>
    </row>
    <row r="43" spans="2:8" x14ac:dyDescent="0.25">
      <c r="B43" s="10" t="s">
        <v>19</v>
      </c>
      <c r="C43" s="11"/>
      <c r="D43" s="11"/>
      <c r="E43" s="57">
        <v>159562</v>
      </c>
      <c r="F43" s="57">
        <v>124773</v>
      </c>
      <c r="G43" s="58">
        <v>156310</v>
      </c>
      <c r="H43" s="59">
        <v>178458</v>
      </c>
    </row>
    <row r="44" spans="2:8" x14ac:dyDescent="0.25">
      <c r="B44" s="10" t="s">
        <v>44</v>
      </c>
      <c r="C44" s="11"/>
      <c r="D44" s="11"/>
      <c r="E44" s="57">
        <v>200197</v>
      </c>
      <c r="F44" s="57">
        <v>265574</v>
      </c>
      <c r="G44" s="58">
        <v>266187</v>
      </c>
      <c r="H44" s="59">
        <v>476325</v>
      </c>
    </row>
    <row r="45" spans="2:8" ht="15.75" thickBot="1" x14ac:dyDescent="0.3">
      <c r="B45" s="14"/>
      <c r="C45" s="15">
        <f t="shared" ref="C45:H45" si="5">SUM(C33:C44)</f>
        <v>1084642876</v>
      </c>
      <c r="D45" s="15">
        <f t="shared" si="5"/>
        <v>1079789644</v>
      </c>
      <c r="E45" s="15">
        <f t="shared" si="5"/>
        <v>1146138274</v>
      </c>
      <c r="F45" s="15">
        <f t="shared" si="5"/>
        <v>1217796280</v>
      </c>
      <c r="G45" s="15">
        <f t="shared" si="5"/>
        <v>1348744152</v>
      </c>
      <c r="H45" s="15">
        <f t="shared" si="5"/>
        <v>1371395252</v>
      </c>
    </row>
    <row r="46" spans="2:8" x14ac:dyDescent="0.25">
      <c r="B46" s="16"/>
      <c r="C46" s="100">
        <f>C30-C45</f>
        <v>0</v>
      </c>
      <c r="D46" s="100">
        <f t="shared" ref="D46:H46" si="6">D30-D45</f>
        <v>0</v>
      </c>
      <c r="E46" s="100">
        <f t="shared" si="6"/>
        <v>0</v>
      </c>
      <c r="F46" s="100">
        <f t="shared" si="6"/>
        <v>0</v>
      </c>
      <c r="G46" s="100">
        <f t="shared" si="6"/>
        <v>0</v>
      </c>
      <c r="H46" s="100">
        <f t="shared" si="6"/>
        <v>0</v>
      </c>
    </row>
    <row r="47" spans="2:8" ht="15.75" thickBot="1" x14ac:dyDescent="0.3">
      <c r="B47" s="36" t="s">
        <v>73</v>
      </c>
      <c r="C47" s="26">
        <f t="shared" ref="C47:H47" si="7">C16/(C8/10)</f>
        <v>17.29573650531287</v>
      </c>
      <c r="D47" s="26">
        <f t="shared" si="7"/>
        <v>17.62522665879575</v>
      </c>
      <c r="E47" s="26">
        <f t="shared" si="7"/>
        <v>18.215997449822904</v>
      </c>
      <c r="F47" s="26">
        <f t="shared" si="7"/>
        <v>18.745141227863048</v>
      </c>
      <c r="G47" s="26">
        <f t="shared" si="7"/>
        <v>20.209701440377803</v>
      </c>
      <c r="H47" s="26">
        <f t="shared" si="7"/>
        <v>20.501079881936246</v>
      </c>
    </row>
    <row r="48" spans="2:8" x14ac:dyDescent="0.25">
      <c r="B48" s="36" t="s">
        <v>74</v>
      </c>
      <c r="C48" s="17">
        <f>C8/10</f>
        <v>42350000</v>
      </c>
      <c r="D48" s="17">
        <f t="shared" ref="D48:H48" si="8">D8/10</f>
        <v>42350000</v>
      </c>
      <c r="E48" s="17">
        <f t="shared" si="8"/>
        <v>42350000</v>
      </c>
      <c r="F48" s="17">
        <f t="shared" si="8"/>
        <v>42350000</v>
      </c>
      <c r="G48" s="17">
        <f t="shared" si="8"/>
        <v>42350000</v>
      </c>
      <c r="H48" s="17">
        <f t="shared" si="8"/>
        <v>42350000</v>
      </c>
    </row>
    <row r="49" spans="2:7" x14ac:dyDescent="0.25">
      <c r="B49" s="16"/>
      <c r="C49" s="17"/>
      <c r="D49" s="17"/>
      <c r="E49" s="18"/>
      <c r="F49" s="18"/>
      <c r="G49" s="19"/>
    </row>
    <row r="50" spans="2:7" x14ac:dyDescent="0.25">
      <c r="B50" s="16"/>
      <c r="C50" s="17"/>
      <c r="D50" s="17"/>
      <c r="E50" s="20"/>
      <c r="F50" s="18"/>
      <c r="G50" s="21"/>
    </row>
    <row r="51" spans="2:7" x14ac:dyDescent="0.25">
      <c r="B51" s="16"/>
      <c r="C51" s="17"/>
      <c r="D51" s="17"/>
      <c r="E51" s="18"/>
      <c r="F51" s="18"/>
      <c r="G51" s="19"/>
    </row>
    <row r="52" spans="2:7" x14ac:dyDescent="0.25">
      <c r="B52" s="22"/>
      <c r="C52" s="23"/>
      <c r="D52" s="23"/>
      <c r="E52" s="24"/>
      <c r="F52" s="24"/>
      <c r="G52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6"/>
  <sheetViews>
    <sheetView topLeftCell="B28" workbookViewId="0">
      <pane xSplit="1" topLeftCell="C1" activePane="topRight" state="frozen"/>
      <selection activeCell="B10" sqref="B10"/>
      <selection pane="topRight" activeCell="H41" sqref="C41:H41"/>
    </sheetView>
  </sheetViews>
  <sheetFormatPr defaultRowHeight="15" x14ac:dyDescent="0.25"/>
  <cols>
    <col min="1" max="1" width="8.140625" style="81" customWidth="1"/>
    <col min="2" max="2" width="58.7109375" style="81" customWidth="1"/>
    <col min="3" max="3" width="14.7109375" style="81" customWidth="1"/>
    <col min="4" max="4" width="15.28515625" style="81" customWidth="1"/>
    <col min="5" max="6" width="17.28515625" style="81" bestFit="1" customWidth="1"/>
    <col min="7" max="7" width="15.42578125" style="81" bestFit="1" customWidth="1"/>
    <col min="8" max="8" width="13.7109375" style="81" bestFit="1" customWidth="1"/>
    <col min="9" max="16384" width="9.140625" style="81"/>
  </cols>
  <sheetData>
    <row r="1" spans="2:8" ht="18.75" x14ac:dyDescent="0.3">
      <c r="B1" s="38" t="s">
        <v>41</v>
      </c>
      <c r="C1" s="38"/>
      <c r="D1" s="38"/>
    </row>
    <row r="2" spans="2:8" ht="15.75" x14ac:dyDescent="0.25">
      <c r="B2" s="82" t="s">
        <v>45</v>
      </c>
    </row>
    <row r="3" spans="2:8" ht="15.75" thickBot="1" x14ac:dyDescent="0.3">
      <c r="B3" s="83" t="s">
        <v>66</v>
      </c>
    </row>
    <row r="4" spans="2:8" ht="15.75" x14ac:dyDescent="0.25">
      <c r="B4" s="84"/>
      <c r="C4" s="85">
        <v>2013</v>
      </c>
      <c r="D4" s="85">
        <v>2014</v>
      </c>
      <c r="E4" s="85">
        <v>2015</v>
      </c>
      <c r="F4" s="85">
        <v>2016</v>
      </c>
      <c r="G4" s="86">
        <v>2017</v>
      </c>
      <c r="H4" s="87">
        <v>2018</v>
      </c>
    </row>
    <row r="5" spans="2:8" ht="15.75" x14ac:dyDescent="0.25">
      <c r="B5" s="39"/>
      <c r="C5" s="40"/>
      <c r="D5" s="40"/>
      <c r="E5" s="41"/>
      <c r="F5" s="41"/>
      <c r="G5" s="42"/>
    </row>
    <row r="6" spans="2:8" ht="15.75" x14ac:dyDescent="0.25">
      <c r="B6" s="88" t="s">
        <v>75</v>
      </c>
      <c r="C6" s="40"/>
      <c r="D6" s="40"/>
      <c r="E6" s="41"/>
      <c r="F6" s="41"/>
      <c r="G6" s="42"/>
    </row>
    <row r="7" spans="2:8" ht="15.75" x14ac:dyDescent="0.25">
      <c r="B7" s="72" t="s">
        <v>38</v>
      </c>
      <c r="C7" s="65">
        <v>2713307</v>
      </c>
      <c r="D7" s="66">
        <v>9043471</v>
      </c>
      <c r="E7" s="67">
        <v>4204261</v>
      </c>
      <c r="F7" s="67">
        <v>7557417</v>
      </c>
      <c r="G7" s="68">
        <v>61009543</v>
      </c>
      <c r="H7" s="89">
        <v>5422892</v>
      </c>
    </row>
    <row r="8" spans="2:8" ht="15.75" x14ac:dyDescent="0.25">
      <c r="B8" s="72" t="s">
        <v>46</v>
      </c>
      <c r="C8" s="65">
        <v>763719</v>
      </c>
      <c r="D8" s="66">
        <v>1672900</v>
      </c>
      <c r="E8" s="67">
        <v>2635289</v>
      </c>
      <c r="F8" s="67">
        <v>8246983</v>
      </c>
      <c r="G8" s="68">
        <v>8695919</v>
      </c>
      <c r="H8" s="89">
        <v>2732794</v>
      </c>
    </row>
    <row r="9" spans="2:8" ht="15.75" x14ac:dyDescent="0.25">
      <c r="B9" s="72" t="s">
        <v>91</v>
      </c>
      <c r="C9" s="65"/>
      <c r="D9" s="66"/>
      <c r="E9" s="67"/>
      <c r="F9" s="67"/>
      <c r="G9" s="68"/>
      <c r="H9" s="89">
        <v>374738</v>
      </c>
    </row>
    <row r="10" spans="2:8" ht="15.75" x14ac:dyDescent="0.25">
      <c r="B10" s="72" t="s">
        <v>47</v>
      </c>
      <c r="C10" s="65">
        <v>70052677</v>
      </c>
      <c r="D10" s="66">
        <v>61924439</v>
      </c>
      <c r="E10" s="67">
        <v>53051207</v>
      </c>
      <c r="F10" s="67">
        <v>40914764</v>
      </c>
      <c r="G10" s="68">
        <v>33499557</v>
      </c>
      <c r="H10" s="89">
        <v>36918929</v>
      </c>
    </row>
    <row r="11" spans="2:8" ht="15.75" x14ac:dyDescent="0.25">
      <c r="B11" s="72" t="s">
        <v>48</v>
      </c>
      <c r="C11" s="66"/>
      <c r="D11" s="66"/>
      <c r="E11" s="67">
        <v>221307</v>
      </c>
      <c r="F11" s="67">
        <v>197000</v>
      </c>
      <c r="G11" s="90" t="s">
        <v>1</v>
      </c>
      <c r="H11" s="69"/>
    </row>
    <row r="12" spans="2:8" ht="15.75" x14ac:dyDescent="0.25">
      <c r="B12" s="88" t="s">
        <v>20</v>
      </c>
      <c r="C12" s="64">
        <f>SUM(C7:C11)</f>
        <v>73529703</v>
      </c>
      <c r="D12" s="64">
        <f>SUM(D7:D11)</f>
        <v>72640810</v>
      </c>
      <c r="E12" s="41">
        <v>76113218</v>
      </c>
      <c r="F12" s="41">
        <v>74603181</v>
      </c>
      <c r="G12" s="42">
        <v>70031724</v>
      </c>
      <c r="H12" s="91">
        <f>SUM(H13:H15)</f>
        <v>122261356</v>
      </c>
    </row>
    <row r="13" spans="2:8" ht="15.75" x14ac:dyDescent="0.25">
      <c r="B13" s="72" t="s">
        <v>21</v>
      </c>
      <c r="C13" s="65">
        <v>45101418</v>
      </c>
      <c r="D13" s="66">
        <v>57360031</v>
      </c>
      <c r="E13" s="67">
        <v>63232665</v>
      </c>
      <c r="F13" s="67">
        <v>53580024</v>
      </c>
      <c r="G13" s="68">
        <v>42763683</v>
      </c>
      <c r="H13" s="89">
        <v>90965899</v>
      </c>
    </row>
    <row r="14" spans="2:8" ht="15.75" x14ac:dyDescent="0.25">
      <c r="B14" s="72" t="s">
        <v>22</v>
      </c>
      <c r="C14" s="65"/>
      <c r="D14" s="66">
        <v>1712793</v>
      </c>
      <c r="E14" s="92" t="s">
        <v>1</v>
      </c>
      <c r="F14" s="92" t="s">
        <v>1</v>
      </c>
      <c r="G14" s="68">
        <v>3615586</v>
      </c>
      <c r="H14" s="89">
        <v>2788606</v>
      </c>
    </row>
    <row r="15" spans="2:8" ht="15.75" x14ac:dyDescent="0.25">
      <c r="B15" s="72" t="s">
        <v>23</v>
      </c>
      <c r="C15" s="65">
        <v>12348221</v>
      </c>
      <c r="D15" s="66">
        <v>13139384</v>
      </c>
      <c r="E15" s="67">
        <v>12880553</v>
      </c>
      <c r="F15" s="67">
        <v>21023157</v>
      </c>
      <c r="G15" s="68">
        <v>23652455</v>
      </c>
      <c r="H15" s="89">
        <v>28506851</v>
      </c>
    </row>
    <row r="16" spans="2:8" ht="15.75" x14ac:dyDescent="0.25">
      <c r="B16" s="39"/>
      <c r="C16" s="64">
        <f>SUM(C13:C15)+C12</f>
        <v>130979342</v>
      </c>
      <c r="D16" s="64">
        <f>SUM(D13:D15)+D12</f>
        <v>144853018</v>
      </c>
      <c r="E16" s="41">
        <v>136225282</v>
      </c>
      <c r="F16" s="41">
        <v>131519345</v>
      </c>
      <c r="G16" s="42">
        <v>173236743</v>
      </c>
      <c r="H16" s="91">
        <f>SUM(H7:H11)+H12</f>
        <v>167710709</v>
      </c>
    </row>
    <row r="17" spans="2:8" ht="15.75" x14ac:dyDescent="0.25">
      <c r="B17" s="39"/>
      <c r="C17" s="64"/>
      <c r="D17" s="64"/>
      <c r="E17" s="41"/>
      <c r="F17" s="41"/>
      <c r="G17" s="42"/>
      <c r="H17" s="69"/>
    </row>
    <row r="18" spans="2:8" ht="15.75" x14ac:dyDescent="0.25">
      <c r="B18" s="88" t="s">
        <v>76</v>
      </c>
      <c r="C18" s="64">
        <f>SUM(C19:C27)+C31+C32+C33+C34</f>
        <v>28849970</v>
      </c>
      <c r="D18" s="91">
        <f>SUM(D19:D27)+SUM(D31:D34)</f>
        <v>51539179</v>
      </c>
      <c r="E18" s="91">
        <f t="shared" ref="E18:H18" si="0">SUM(E19:E34)</f>
        <v>44812216</v>
      </c>
      <c r="F18" s="91">
        <f t="shared" si="0"/>
        <v>39626332</v>
      </c>
      <c r="G18" s="91">
        <f t="shared" si="0"/>
        <v>62095403</v>
      </c>
      <c r="H18" s="91">
        <f t="shared" si="0"/>
        <v>67546383</v>
      </c>
    </row>
    <row r="19" spans="2:8" ht="15.75" x14ac:dyDescent="0.25">
      <c r="B19" s="72" t="s">
        <v>24</v>
      </c>
      <c r="C19" s="65">
        <v>445233</v>
      </c>
      <c r="D19" s="65">
        <v>888973</v>
      </c>
      <c r="E19" s="80">
        <v>545815</v>
      </c>
      <c r="F19" s="80">
        <v>296406</v>
      </c>
      <c r="G19" s="70">
        <v>440374</v>
      </c>
      <c r="H19" s="93">
        <v>371706</v>
      </c>
    </row>
    <row r="20" spans="2:8" ht="15.75" x14ac:dyDescent="0.25">
      <c r="B20" s="72" t="s">
        <v>39</v>
      </c>
      <c r="C20" s="65">
        <v>16079615</v>
      </c>
      <c r="D20" s="65">
        <v>11346822</v>
      </c>
      <c r="E20" s="80">
        <v>11852945</v>
      </c>
      <c r="F20" s="80">
        <v>11326036</v>
      </c>
      <c r="G20" s="70">
        <v>9649830</v>
      </c>
      <c r="H20" s="93">
        <v>4874317</v>
      </c>
    </row>
    <row r="21" spans="2:8" ht="15.75" x14ac:dyDescent="0.25">
      <c r="B21" s="72" t="s">
        <v>25</v>
      </c>
      <c r="C21" s="65">
        <v>482750</v>
      </c>
      <c r="D21" s="65">
        <v>362250</v>
      </c>
      <c r="E21" s="80">
        <v>380000</v>
      </c>
      <c r="F21" s="80">
        <v>421123</v>
      </c>
      <c r="G21" s="70">
        <v>437000</v>
      </c>
      <c r="H21" s="93">
        <v>462300</v>
      </c>
    </row>
    <row r="22" spans="2:8" ht="15.75" x14ac:dyDescent="0.25">
      <c r="B22" s="72" t="s">
        <v>26</v>
      </c>
      <c r="C22" s="65">
        <v>40000</v>
      </c>
      <c r="D22" s="65">
        <v>50000</v>
      </c>
      <c r="E22" s="80">
        <v>50000</v>
      </c>
      <c r="F22" s="80">
        <v>62500</v>
      </c>
      <c r="G22" s="70">
        <v>81500</v>
      </c>
      <c r="H22" s="93">
        <v>75000</v>
      </c>
    </row>
    <row r="23" spans="2:8" ht="15.75" x14ac:dyDescent="0.25">
      <c r="B23" s="72" t="s">
        <v>27</v>
      </c>
      <c r="C23" s="65"/>
      <c r="D23" s="65"/>
      <c r="E23" s="80">
        <v>5000</v>
      </c>
      <c r="F23" s="80" t="s">
        <v>1</v>
      </c>
      <c r="G23" s="70">
        <v>127250</v>
      </c>
      <c r="H23" s="94">
        <v>25000</v>
      </c>
    </row>
    <row r="24" spans="2:8" ht="15.75" x14ac:dyDescent="0.25">
      <c r="B24" s="72" t="s">
        <v>28</v>
      </c>
      <c r="C24" s="65">
        <v>3916796</v>
      </c>
      <c r="D24" s="65">
        <v>5536054</v>
      </c>
      <c r="E24" s="80">
        <v>6760677</v>
      </c>
      <c r="F24" s="80">
        <v>6172688</v>
      </c>
      <c r="G24" s="70">
        <v>17299317</v>
      </c>
      <c r="H24" s="93">
        <v>9427325</v>
      </c>
    </row>
    <row r="25" spans="2:8" ht="15.75" x14ac:dyDescent="0.25">
      <c r="B25" s="72" t="s">
        <v>92</v>
      </c>
      <c r="C25" s="65"/>
      <c r="D25" s="65">
        <v>105018</v>
      </c>
      <c r="E25" s="80" t="s">
        <v>1</v>
      </c>
      <c r="F25" s="80" t="s">
        <v>1</v>
      </c>
      <c r="G25" s="70">
        <v>1556486</v>
      </c>
      <c r="H25" s="94"/>
    </row>
    <row r="26" spans="2:8" ht="31.5" x14ac:dyDescent="0.25">
      <c r="B26" s="72" t="s">
        <v>49</v>
      </c>
      <c r="C26" s="65"/>
      <c r="D26" s="65"/>
      <c r="E26" s="80" t="s">
        <v>1</v>
      </c>
      <c r="F26" s="80"/>
      <c r="G26" s="70" t="s">
        <v>1</v>
      </c>
      <c r="H26" s="94"/>
    </row>
    <row r="27" spans="2:8" ht="15.75" x14ac:dyDescent="0.25">
      <c r="B27" s="72" t="s">
        <v>50</v>
      </c>
      <c r="C27" s="65">
        <f>C28+C30</f>
        <v>5974799</v>
      </c>
      <c r="D27" s="65">
        <v>31515101</v>
      </c>
      <c r="E27" s="80"/>
      <c r="F27" s="80"/>
      <c r="G27" s="70"/>
      <c r="H27" s="93"/>
    </row>
    <row r="28" spans="2:8" ht="15.75" x14ac:dyDescent="0.25">
      <c r="B28" s="72" t="s">
        <v>51</v>
      </c>
      <c r="C28" s="65">
        <v>2045759</v>
      </c>
      <c r="D28" s="65"/>
      <c r="E28" s="80">
        <v>4387560</v>
      </c>
      <c r="F28" s="80">
        <v>2532033</v>
      </c>
      <c r="G28" s="70">
        <v>2075736</v>
      </c>
      <c r="H28" s="94">
        <v>2573686</v>
      </c>
    </row>
    <row r="29" spans="2:8" ht="15.75" x14ac:dyDescent="0.25">
      <c r="B29" s="72" t="s">
        <v>52</v>
      </c>
      <c r="C29" s="65"/>
      <c r="D29" s="65"/>
      <c r="E29" s="80">
        <v>254009</v>
      </c>
      <c r="F29" s="80"/>
      <c r="G29" s="70" t="s">
        <v>1</v>
      </c>
      <c r="H29" s="94"/>
    </row>
    <row r="30" spans="2:8" ht="15.75" x14ac:dyDescent="0.25">
      <c r="B30" s="72" t="s">
        <v>53</v>
      </c>
      <c r="C30" s="65">
        <v>3929040</v>
      </c>
      <c r="D30" s="65">
        <v>31515101</v>
      </c>
      <c r="E30" s="80">
        <v>19167206</v>
      </c>
      <c r="F30" s="80">
        <v>17047644</v>
      </c>
      <c r="G30" s="70">
        <v>27323143</v>
      </c>
      <c r="H30" s="94">
        <v>47705979</v>
      </c>
    </row>
    <row r="31" spans="2:8" ht="15.75" x14ac:dyDescent="0.25">
      <c r="B31" s="72" t="s">
        <v>54</v>
      </c>
      <c r="C31" s="65">
        <v>107500</v>
      </c>
      <c r="D31" s="65">
        <v>45000</v>
      </c>
      <c r="E31" s="80" t="s">
        <v>1</v>
      </c>
      <c r="F31" s="80" t="s">
        <v>1</v>
      </c>
      <c r="G31" s="70"/>
      <c r="H31" s="94"/>
    </row>
    <row r="32" spans="2:8" ht="15.75" x14ac:dyDescent="0.25">
      <c r="B32" s="72" t="s">
        <v>29</v>
      </c>
      <c r="C32" s="65">
        <v>486142</v>
      </c>
      <c r="D32" s="65">
        <v>466056</v>
      </c>
      <c r="E32" s="80">
        <v>1409004</v>
      </c>
      <c r="F32" s="80">
        <v>1767902</v>
      </c>
      <c r="G32" s="70">
        <v>2380238</v>
      </c>
      <c r="H32" s="93">
        <v>1711555</v>
      </c>
    </row>
    <row r="33" spans="2:8" ht="15.75" x14ac:dyDescent="0.25">
      <c r="B33" s="72" t="s">
        <v>77</v>
      </c>
      <c r="C33" s="65">
        <v>823535</v>
      </c>
      <c r="D33" s="65">
        <v>823585</v>
      </c>
      <c r="E33" s="80"/>
      <c r="F33" s="80"/>
      <c r="G33" s="70"/>
      <c r="H33" s="94"/>
    </row>
    <row r="34" spans="2:8" ht="15.75" x14ac:dyDescent="0.25">
      <c r="B34" s="72" t="s">
        <v>93</v>
      </c>
      <c r="C34" s="65">
        <v>493600</v>
      </c>
      <c r="D34" s="65">
        <v>400320</v>
      </c>
      <c r="E34" s="80" t="s">
        <v>1</v>
      </c>
      <c r="F34" s="80" t="s">
        <v>1</v>
      </c>
      <c r="G34" s="70">
        <v>724529</v>
      </c>
      <c r="H34" s="94">
        <v>319515</v>
      </c>
    </row>
    <row r="35" spans="2:8" ht="15.75" x14ac:dyDescent="0.25">
      <c r="B35" s="72"/>
      <c r="C35" s="66"/>
      <c r="D35" s="66"/>
      <c r="E35" s="92"/>
      <c r="F35" s="92"/>
      <c r="G35" s="68"/>
      <c r="H35" s="69"/>
    </row>
    <row r="36" spans="2:8" ht="15.75" x14ac:dyDescent="0.25">
      <c r="B36" s="73" t="s">
        <v>78</v>
      </c>
      <c r="C36" s="64">
        <f>C16-C18</f>
        <v>102129372</v>
      </c>
      <c r="D36" s="64">
        <f t="shared" ref="D36:H36" si="1">D16-D18</f>
        <v>93313839</v>
      </c>
      <c r="E36" s="64">
        <f t="shared" si="1"/>
        <v>91413066</v>
      </c>
      <c r="F36" s="64">
        <f t="shared" si="1"/>
        <v>91893013</v>
      </c>
      <c r="G36" s="64">
        <f t="shared" si="1"/>
        <v>111141340</v>
      </c>
      <c r="H36" s="64">
        <f t="shared" si="1"/>
        <v>100164326</v>
      </c>
    </row>
    <row r="37" spans="2:8" ht="15.75" x14ac:dyDescent="0.25">
      <c r="B37" s="71" t="s">
        <v>79</v>
      </c>
      <c r="C37" s="64">
        <f t="shared" ref="C37:H37" si="2">SUM(C38:C39)</f>
        <v>37300000</v>
      </c>
      <c r="D37" s="64">
        <f t="shared" si="2"/>
        <v>31500000</v>
      </c>
      <c r="E37" s="64">
        <f t="shared" si="2"/>
        <v>27050000</v>
      </c>
      <c r="F37" s="64">
        <f t="shared" si="2"/>
        <v>26200000</v>
      </c>
      <c r="G37" s="64">
        <f t="shared" si="2"/>
        <v>16225982</v>
      </c>
      <c r="H37" s="64">
        <f t="shared" si="2"/>
        <v>27260780</v>
      </c>
    </row>
    <row r="38" spans="2:8" ht="15.75" x14ac:dyDescent="0.25">
      <c r="B38" s="72" t="s">
        <v>94</v>
      </c>
      <c r="C38" s="65">
        <v>36300000</v>
      </c>
      <c r="D38" s="65">
        <v>30000000</v>
      </c>
      <c r="E38" s="67">
        <v>27000000</v>
      </c>
      <c r="F38" s="67">
        <v>26100000</v>
      </c>
      <c r="G38" s="68">
        <v>14000000</v>
      </c>
      <c r="H38" s="69">
        <v>25300000</v>
      </c>
    </row>
    <row r="39" spans="2:8" ht="15.75" x14ac:dyDescent="0.25">
      <c r="B39" s="72" t="s">
        <v>95</v>
      </c>
      <c r="C39" s="65">
        <v>1000000</v>
      </c>
      <c r="D39" s="65">
        <v>1500000</v>
      </c>
      <c r="E39" s="67">
        <v>50000</v>
      </c>
      <c r="F39" s="67">
        <v>100000</v>
      </c>
      <c r="G39" s="68">
        <v>2225982</v>
      </c>
      <c r="H39" s="69">
        <v>1960780</v>
      </c>
    </row>
    <row r="40" spans="2:8" ht="15.75" x14ac:dyDescent="0.25">
      <c r="B40" s="39"/>
      <c r="C40" s="64"/>
      <c r="D40" s="40"/>
      <c r="E40" s="41"/>
      <c r="F40" s="41"/>
      <c r="G40" s="42"/>
      <c r="H40" s="69"/>
    </row>
    <row r="41" spans="2:8" ht="15.75" x14ac:dyDescent="0.25">
      <c r="B41" s="39"/>
      <c r="C41" s="64"/>
      <c r="D41" s="64"/>
      <c r="E41" s="64"/>
      <c r="F41" s="64"/>
      <c r="G41" s="64"/>
      <c r="H41" s="64"/>
    </row>
    <row r="42" spans="2:8" ht="15.75" x14ac:dyDescent="0.25">
      <c r="B42" s="73" t="s">
        <v>80</v>
      </c>
      <c r="C42" s="64">
        <f>C36-C37</f>
        <v>64829372</v>
      </c>
      <c r="D42" s="64">
        <f t="shared" ref="D42:H42" si="3">D36-D37</f>
        <v>61813839</v>
      </c>
      <c r="E42" s="64">
        <f t="shared" si="3"/>
        <v>64363066</v>
      </c>
      <c r="F42" s="64">
        <f t="shared" si="3"/>
        <v>65693013</v>
      </c>
      <c r="G42" s="64">
        <f t="shared" si="3"/>
        <v>94915358</v>
      </c>
      <c r="H42" s="64">
        <f t="shared" si="3"/>
        <v>72903546</v>
      </c>
    </row>
    <row r="43" spans="2:8" ht="16.5" thickBot="1" x14ac:dyDescent="0.3">
      <c r="B43" s="95"/>
      <c r="C43" s="96"/>
      <c r="D43" s="96"/>
      <c r="E43" s="97"/>
      <c r="F43" s="97"/>
      <c r="G43" s="98"/>
      <c r="H43" s="69"/>
    </row>
    <row r="44" spans="2:8" ht="15.75" x14ac:dyDescent="0.25">
      <c r="B44" s="39"/>
      <c r="C44" s="40"/>
      <c r="D44" s="40"/>
      <c r="E44" s="41"/>
      <c r="F44" s="41"/>
      <c r="G44" s="42"/>
      <c r="H44" s="69"/>
    </row>
    <row r="45" spans="2:8" ht="16.5" thickBot="1" x14ac:dyDescent="0.3">
      <c r="B45" s="73" t="s">
        <v>81</v>
      </c>
      <c r="C45" s="43">
        <f>C42/('1'!C8/10)</f>
        <v>1.530799811097993</v>
      </c>
      <c r="D45" s="43">
        <f>D42/('1'!D8/10)</f>
        <v>1.4595947815820542</v>
      </c>
      <c r="E45" s="43">
        <f>E42/('1'!E8/10)</f>
        <v>1.5197890436835892</v>
      </c>
      <c r="F45" s="43">
        <f>F42/('1'!F8/10)</f>
        <v>1.5511927508854781</v>
      </c>
      <c r="G45" s="43">
        <f>G42/('1'!G8/10)</f>
        <v>2.2412127036599765</v>
      </c>
      <c r="H45" s="43">
        <f>H42/('1'!H8/10)</f>
        <v>1.7214532703659977</v>
      </c>
    </row>
    <row r="46" spans="2:8" x14ac:dyDescent="0.25">
      <c r="B46" s="99" t="s">
        <v>82</v>
      </c>
      <c r="C46" s="81">
        <v>42350000</v>
      </c>
      <c r="D46" s="81">
        <v>42350000</v>
      </c>
      <c r="E46" s="81">
        <v>42350000</v>
      </c>
      <c r="F46" s="81">
        <v>42350000</v>
      </c>
      <c r="G46" s="81">
        <v>42350000</v>
      </c>
      <c r="H46" s="81">
        <v>42350000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pane xSplit="1" ySplit="4" topLeftCell="G20" activePane="bottomRight" state="frozen"/>
      <selection pane="topRight" activeCell="B1" sqref="B1"/>
      <selection pane="bottomLeft" activeCell="A5" sqref="A5"/>
      <selection pane="bottomRight" activeCell="H35" sqref="H35"/>
    </sheetView>
  </sheetViews>
  <sheetFormatPr defaultRowHeight="15" x14ac:dyDescent="0.25"/>
  <cols>
    <col min="1" max="1" width="61.85546875" style="1" bestFit="1" customWidth="1"/>
    <col min="2" max="3" width="16.140625" style="1" customWidth="1"/>
    <col min="4" max="5" width="18.28515625" style="1" bestFit="1" customWidth="1"/>
    <col min="6" max="6" width="17.5703125" style="1" bestFit="1" customWidth="1"/>
    <col min="7" max="7" width="16" style="1" bestFit="1" customWidth="1"/>
    <col min="8" max="16384" width="9.140625" style="1"/>
  </cols>
  <sheetData>
    <row r="1" spans="1:7" ht="18.75" x14ac:dyDescent="0.3">
      <c r="A1" s="38" t="s">
        <v>41</v>
      </c>
      <c r="B1" s="38"/>
      <c r="C1" s="38"/>
    </row>
    <row r="2" spans="1:7" ht="15.75" x14ac:dyDescent="0.25">
      <c r="A2" s="37" t="s">
        <v>61</v>
      </c>
    </row>
    <row r="3" spans="1:7" ht="16.5" thickBot="1" x14ac:dyDescent="0.3">
      <c r="A3" s="3" t="s">
        <v>66</v>
      </c>
      <c r="B3" s="2"/>
      <c r="C3" s="2"/>
    </row>
    <row r="4" spans="1:7" ht="15.75" x14ac:dyDescent="0.25">
      <c r="A4" s="45"/>
      <c r="B4" s="46">
        <v>2013</v>
      </c>
      <c r="C4" s="46">
        <v>2014</v>
      </c>
      <c r="D4" s="46">
        <v>2015</v>
      </c>
      <c r="E4" s="46">
        <v>2016</v>
      </c>
      <c r="F4" s="47">
        <v>2017</v>
      </c>
      <c r="G4" s="1">
        <v>2018</v>
      </c>
    </row>
    <row r="5" spans="1:7" ht="15.75" x14ac:dyDescent="0.25">
      <c r="A5" s="36" t="s">
        <v>83</v>
      </c>
      <c r="B5" s="54"/>
      <c r="C5" s="54"/>
      <c r="D5" s="55"/>
      <c r="E5" s="55"/>
      <c r="F5" s="56"/>
    </row>
    <row r="6" spans="1:7" ht="15.75" x14ac:dyDescent="0.25">
      <c r="A6" s="48" t="s">
        <v>55</v>
      </c>
      <c r="B6" s="74">
        <v>257084594</v>
      </c>
      <c r="C6" s="74">
        <v>335333862</v>
      </c>
      <c r="D6" s="75">
        <v>355236168</v>
      </c>
      <c r="E6" s="75">
        <v>403398398</v>
      </c>
      <c r="F6" s="76">
        <v>464510242</v>
      </c>
      <c r="G6" s="77">
        <v>509758470</v>
      </c>
    </row>
    <row r="7" spans="1:7" ht="15.75" x14ac:dyDescent="0.25">
      <c r="A7" s="48" t="s">
        <v>56</v>
      </c>
      <c r="B7" s="74">
        <v>60149005</v>
      </c>
      <c r="C7" s="74">
        <v>64448389</v>
      </c>
      <c r="D7" s="75">
        <v>57231438</v>
      </c>
      <c r="E7" s="75">
        <v>52592072</v>
      </c>
      <c r="F7" s="76">
        <v>98323413</v>
      </c>
      <c r="G7" s="77">
        <v>34266339</v>
      </c>
    </row>
    <row r="8" spans="1:7" ht="15.75" x14ac:dyDescent="0.25">
      <c r="A8" s="48" t="s">
        <v>57</v>
      </c>
      <c r="B8" s="74">
        <v>-10448781</v>
      </c>
      <c r="C8" s="74">
        <v>-11513260</v>
      </c>
      <c r="D8" s="75">
        <v>-12555879</v>
      </c>
      <c r="E8" s="75">
        <v>-14110011</v>
      </c>
      <c r="F8" s="76">
        <v>-17005908</v>
      </c>
      <c r="G8" s="77">
        <v>-19163442</v>
      </c>
    </row>
    <row r="9" spans="1:7" ht="15.75" x14ac:dyDescent="0.25">
      <c r="A9" s="48" t="s">
        <v>30</v>
      </c>
      <c r="B9" s="74">
        <v>-26710000</v>
      </c>
      <c r="C9" s="74">
        <v>-22195000</v>
      </c>
      <c r="D9" s="75">
        <v>-22582131</v>
      </c>
      <c r="E9" s="75">
        <v>-20080000</v>
      </c>
      <c r="F9" s="76">
        <v>-30295392</v>
      </c>
      <c r="G9" s="77">
        <v>-15655000</v>
      </c>
    </row>
    <row r="10" spans="1:7" ht="15.75" x14ac:dyDescent="0.25">
      <c r="A10" s="48" t="s">
        <v>31</v>
      </c>
      <c r="B10" s="74">
        <v>-167000949</v>
      </c>
      <c r="C10" s="74">
        <v>-270673347</v>
      </c>
      <c r="D10" s="75">
        <v>-319591333</v>
      </c>
      <c r="E10" s="75">
        <v>-330750085</v>
      </c>
      <c r="F10" s="76">
        <v>-357224076</v>
      </c>
      <c r="G10" s="77">
        <v>-400402889</v>
      </c>
    </row>
    <row r="11" spans="1:7" ht="15.75" x14ac:dyDescent="0.25">
      <c r="A11" s="49"/>
      <c r="B11" s="78">
        <f>SUM(B6:B10)</f>
        <v>113073869</v>
      </c>
      <c r="C11" s="78">
        <f>SUM(C6:C10)</f>
        <v>95400644</v>
      </c>
      <c r="D11" s="78">
        <f t="shared" ref="D11:F11" si="0">SUM(D6:D10)</f>
        <v>57738263</v>
      </c>
      <c r="E11" s="78">
        <f t="shared" si="0"/>
        <v>91050374</v>
      </c>
      <c r="F11" s="78">
        <f t="shared" si="0"/>
        <v>158308279</v>
      </c>
      <c r="G11" s="79">
        <f>SUM(G6:G10)</f>
        <v>108803478</v>
      </c>
    </row>
    <row r="12" spans="1:7" ht="15.75" x14ac:dyDescent="0.25">
      <c r="A12" s="36" t="s">
        <v>84</v>
      </c>
      <c r="B12" s="78"/>
      <c r="C12" s="78"/>
      <c r="D12" s="78"/>
      <c r="E12" s="78"/>
      <c r="F12" s="78"/>
      <c r="G12" s="77"/>
    </row>
    <row r="13" spans="1:7" ht="15.75" x14ac:dyDescent="0.25">
      <c r="A13" s="48" t="s">
        <v>32</v>
      </c>
      <c r="B13" s="74">
        <v>-2748130</v>
      </c>
      <c r="C13" s="74">
        <v>-12566567</v>
      </c>
      <c r="D13" s="75">
        <v>-34425</v>
      </c>
      <c r="E13" s="75">
        <v>-6397409</v>
      </c>
      <c r="F13" s="76">
        <v>-32282253</v>
      </c>
      <c r="G13" s="77">
        <v>-3660506</v>
      </c>
    </row>
    <row r="14" spans="1:7" ht="15.75" x14ac:dyDescent="0.25">
      <c r="A14" s="48" t="s">
        <v>58</v>
      </c>
      <c r="B14" s="74">
        <v>-50685833</v>
      </c>
      <c r="C14" s="74">
        <v>-16225000</v>
      </c>
      <c r="D14" s="75">
        <v>-4250000</v>
      </c>
      <c r="E14" s="75">
        <v>0</v>
      </c>
      <c r="F14" s="76">
        <v>0</v>
      </c>
      <c r="G14" s="77"/>
    </row>
    <row r="15" spans="1:7" ht="15.75" x14ac:dyDescent="0.25">
      <c r="A15" s="48" t="s">
        <v>64</v>
      </c>
      <c r="B15" s="74"/>
      <c r="C15" s="74">
        <v>-10000000</v>
      </c>
      <c r="D15" s="75"/>
      <c r="E15" s="75"/>
      <c r="F15" s="76"/>
      <c r="G15" s="77"/>
    </row>
    <row r="16" spans="1:7" ht="15.75" x14ac:dyDescent="0.25">
      <c r="A16" s="48" t="s">
        <v>40</v>
      </c>
      <c r="B16" s="74">
        <v>-3207430</v>
      </c>
      <c r="C16" s="74">
        <v>-10653575</v>
      </c>
      <c r="D16" s="75">
        <v>26890000</v>
      </c>
      <c r="E16" s="75">
        <v>-116913500</v>
      </c>
      <c r="F16" s="76">
        <v>-6677294</v>
      </c>
      <c r="G16" s="77">
        <v>-6312209</v>
      </c>
    </row>
    <row r="17" spans="1:7" ht="15.75" x14ac:dyDescent="0.25">
      <c r="A17" s="49"/>
      <c r="B17" s="78">
        <f>SUM(B13:B16)</f>
        <v>-56641393</v>
      </c>
      <c r="C17" s="78">
        <f>SUM(C13:C16)</f>
        <v>-49445142</v>
      </c>
      <c r="D17" s="78">
        <f t="shared" ref="D17:F17" si="1">SUM(D13:D16)</f>
        <v>22605575</v>
      </c>
      <c r="E17" s="78">
        <f t="shared" si="1"/>
        <v>-123310909</v>
      </c>
      <c r="F17" s="78">
        <f t="shared" si="1"/>
        <v>-38959547</v>
      </c>
      <c r="G17" s="79">
        <f>SUM(G13:G16)</f>
        <v>-9972715</v>
      </c>
    </row>
    <row r="18" spans="1:7" ht="15.75" x14ac:dyDescent="0.25">
      <c r="A18" s="36" t="s">
        <v>85</v>
      </c>
      <c r="B18" s="78"/>
      <c r="C18" s="78"/>
      <c r="D18" s="78"/>
      <c r="E18" s="78"/>
      <c r="F18" s="78"/>
      <c r="G18" s="77"/>
    </row>
    <row r="19" spans="1:7" ht="15.75" x14ac:dyDescent="0.25">
      <c r="A19" s="48" t="s">
        <v>59</v>
      </c>
      <c r="B19" s="74">
        <v>48550000</v>
      </c>
      <c r="C19" s="74">
        <v>32000000</v>
      </c>
      <c r="D19" s="75">
        <v>35000000</v>
      </c>
      <c r="E19" s="75">
        <v>0</v>
      </c>
      <c r="F19" s="76">
        <v>0</v>
      </c>
      <c r="G19" s="77"/>
    </row>
    <row r="20" spans="1:7" ht="15.75" x14ac:dyDescent="0.25">
      <c r="A20" s="48" t="s">
        <v>60</v>
      </c>
      <c r="B20" s="74">
        <v>-27100000</v>
      </c>
      <c r="C20" s="74">
        <v>-35301000</v>
      </c>
      <c r="D20" s="75">
        <v>-37218200</v>
      </c>
      <c r="E20" s="75">
        <v>-39452813</v>
      </c>
      <c r="F20" s="76">
        <v>0</v>
      </c>
      <c r="G20" s="77"/>
    </row>
    <row r="21" spans="1:7" ht="15.75" x14ac:dyDescent="0.25">
      <c r="A21" s="48" t="s">
        <v>33</v>
      </c>
      <c r="B21" s="74">
        <v>-42905802</v>
      </c>
      <c r="C21" s="74">
        <v>-44841195</v>
      </c>
      <c r="D21" s="75">
        <v>-42647733</v>
      </c>
      <c r="E21" s="75">
        <v>-39742978</v>
      </c>
      <c r="F21" s="76">
        <v>-42534324</v>
      </c>
      <c r="G21" s="77">
        <v>-59173774</v>
      </c>
    </row>
    <row r="22" spans="1:7" ht="15.75" x14ac:dyDescent="0.25">
      <c r="A22" s="49"/>
      <c r="B22" s="78">
        <f>B19+B20+B21</f>
        <v>-21455802</v>
      </c>
      <c r="C22" s="78">
        <f>C19+C20+C21</f>
        <v>-48142195</v>
      </c>
      <c r="D22" s="78">
        <f t="shared" ref="D22:F22" si="2">D19+D20+D21</f>
        <v>-44865933</v>
      </c>
      <c r="E22" s="78">
        <f>E19+E20+E21</f>
        <v>-79195791</v>
      </c>
      <c r="F22" s="78">
        <f t="shared" si="2"/>
        <v>-42534324</v>
      </c>
      <c r="G22" s="79">
        <v>-59173774</v>
      </c>
    </row>
    <row r="23" spans="1:7" ht="15.75" x14ac:dyDescent="0.25">
      <c r="A23" s="3" t="s">
        <v>86</v>
      </c>
      <c r="B23" s="78">
        <f>B22+B17+B11</f>
        <v>34976674</v>
      </c>
      <c r="C23" s="78">
        <f>C22+C17+C11</f>
        <v>-2186693</v>
      </c>
      <c r="D23" s="78">
        <f t="shared" ref="D23:F23" si="3">D22+D17+D11</f>
        <v>35477905</v>
      </c>
      <c r="E23" s="78">
        <f>E22+E17+E11</f>
        <v>-111456326</v>
      </c>
      <c r="F23" s="78">
        <f t="shared" si="3"/>
        <v>76814408</v>
      </c>
      <c r="G23" s="79">
        <f>G11+G17+G22</f>
        <v>39656989</v>
      </c>
    </row>
    <row r="24" spans="1:7" ht="15.75" x14ac:dyDescent="0.25">
      <c r="A24" s="44" t="s">
        <v>87</v>
      </c>
      <c r="B24" s="74">
        <v>565460722</v>
      </c>
      <c r="C24" s="74">
        <v>600437396</v>
      </c>
      <c r="D24" s="75">
        <v>598250703</v>
      </c>
      <c r="E24" s="75">
        <v>633728608</v>
      </c>
      <c r="F24" s="76">
        <v>522272282</v>
      </c>
      <c r="G24" s="77">
        <v>599086690</v>
      </c>
    </row>
    <row r="25" spans="1:7" ht="15.75" x14ac:dyDescent="0.25">
      <c r="A25" s="36" t="s">
        <v>88</v>
      </c>
      <c r="B25" s="78">
        <f>B23+B24</f>
        <v>600437396</v>
      </c>
      <c r="C25" s="78">
        <f>C23+C24</f>
        <v>598250703</v>
      </c>
      <c r="D25" s="78">
        <f t="shared" ref="D25:F25" si="4">D23+D24</f>
        <v>633728608</v>
      </c>
      <c r="E25" s="78">
        <f>E23+E24</f>
        <v>522272282</v>
      </c>
      <c r="F25" s="78">
        <f t="shared" si="4"/>
        <v>599086690</v>
      </c>
      <c r="G25" s="79">
        <f>SUM(G23:G24)</f>
        <v>638743679</v>
      </c>
    </row>
    <row r="26" spans="1:7" ht="16.5" thickBot="1" x14ac:dyDescent="0.3">
      <c r="A26" s="50"/>
      <c r="B26" s="51"/>
      <c r="C26" s="51"/>
      <c r="D26" s="52"/>
      <c r="E26" s="52"/>
      <c r="F26" s="53"/>
    </row>
    <row r="27" spans="1:7" ht="16.5" thickBot="1" x14ac:dyDescent="0.3">
      <c r="A27" s="39"/>
      <c r="B27" s="40"/>
      <c r="C27" s="40"/>
      <c r="D27" s="43"/>
      <c r="E27" s="41"/>
      <c r="F27" s="42"/>
    </row>
    <row r="28" spans="1:7" ht="16.5" thickBot="1" x14ac:dyDescent="0.3">
      <c r="A28" s="36" t="s">
        <v>89</v>
      </c>
      <c r="B28" s="43">
        <f>B11/('1'!C8/10)</f>
        <v>2.6699851003541912</v>
      </c>
      <c r="C28" s="43">
        <f>C11/('1'!D8/10)</f>
        <v>2.2526716410861867</v>
      </c>
      <c r="D28" s="43">
        <f>D11/('1'!E8/10)</f>
        <v>1.3633592207792207</v>
      </c>
      <c r="E28" s="43">
        <f>E11/('1'!F8/10)</f>
        <v>2.1499497992916177</v>
      </c>
      <c r="F28" s="43">
        <f>F11/('1'!G8/10)</f>
        <v>3.7380939551357732</v>
      </c>
      <c r="G28" s="43">
        <f>G11/('1'!H8/10)</f>
        <v>2.5691494214876034</v>
      </c>
    </row>
    <row r="29" spans="1:7" x14ac:dyDescent="0.25">
      <c r="A29" s="36" t="s">
        <v>90</v>
      </c>
      <c r="B29" s="1">
        <v>42350000</v>
      </c>
      <c r="C29" s="1">
        <v>42350000</v>
      </c>
      <c r="D29" s="1">
        <v>42350000</v>
      </c>
      <c r="E29" s="1">
        <v>42350000</v>
      </c>
      <c r="F29" s="1">
        <v>42350000</v>
      </c>
      <c r="G29" s="1">
        <f>'1'!H8/10</f>
        <v>42350000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2020-04-12T05:50:36Z</dcterms:modified>
</cp:coreProperties>
</file>