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G13" i="3"/>
  <c r="H13" i="3"/>
  <c r="I13" i="3"/>
  <c r="I43" i="3" s="1"/>
  <c r="I18" i="2"/>
  <c r="I32" i="3"/>
  <c r="I22" i="3"/>
  <c r="I22" i="2"/>
  <c r="I10" i="2"/>
  <c r="I8" i="2"/>
  <c r="I12" i="2" s="1"/>
  <c r="I56" i="1"/>
  <c r="I44" i="3" s="1"/>
  <c r="I44" i="1"/>
  <c r="I9" i="4" s="1"/>
  <c r="I30" i="1"/>
  <c r="I25" i="1"/>
  <c r="I42" i="1" s="1"/>
  <c r="I14" i="1"/>
  <c r="I10" i="4" s="1"/>
  <c r="I7" i="1"/>
  <c r="I21" i="1" s="1"/>
  <c r="I29" i="2" l="1"/>
  <c r="I34" i="3"/>
  <c r="I36" i="3" s="1"/>
  <c r="I20" i="2"/>
  <c r="I26" i="2" s="1"/>
  <c r="I11" i="4" s="1"/>
  <c r="I12" i="4"/>
  <c r="I55" i="1"/>
  <c r="I52" i="1"/>
  <c r="C56" i="1"/>
  <c r="D56" i="1"/>
  <c r="E56" i="1"/>
  <c r="F56" i="1"/>
  <c r="G56" i="1"/>
  <c r="H56" i="1"/>
  <c r="B56" i="1"/>
  <c r="F44" i="3" l="1"/>
  <c r="F29" i="2"/>
  <c r="H29" i="2"/>
  <c r="H44" i="3"/>
  <c r="D29" i="2"/>
  <c r="D44" i="3"/>
  <c r="G44" i="3"/>
  <c r="G29" i="2"/>
  <c r="C44" i="3"/>
  <c r="C29" i="2"/>
  <c r="B29" i="2"/>
  <c r="B44" i="3"/>
  <c r="E29" i="2"/>
  <c r="E44" i="3"/>
  <c r="I13" i="4"/>
  <c r="I28" i="2"/>
  <c r="I8" i="4"/>
  <c r="I7" i="4"/>
  <c r="H10" i="2" l="1"/>
  <c r="C30" i="1"/>
  <c r="D30" i="1"/>
  <c r="E30" i="1"/>
  <c r="F30" i="1"/>
  <c r="G30" i="1"/>
  <c r="H30" i="1"/>
  <c r="B30" i="1"/>
  <c r="H32" i="3"/>
  <c r="H22" i="3"/>
  <c r="H25" i="1"/>
  <c r="H42" i="1" s="1"/>
  <c r="H44" i="1"/>
  <c r="H14" i="1"/>
  <c r="H7" i="1"/>
  <c r="H22" i="2"/>
  <c r="H8" i="2"/>
  <c r="H10" i="4" l="1"/>
  <c r="H55" i="1"/>
  <c r="H9" i="4"/>
  <c r="H21" i="1"/>
  <c r="H34" i="3"/>
  <c r="H36" i="3" s="1"/>
  <c r="H43" i="3"/>
  <c r="H12" i="2"/>
  <c r="H52" i="1"/>
  <c r="F8" i="2"/>
  <c r="C8" i="2"/>
  <c r="D8" i="2"/>
  <c r="E8" i="2"/>
  <c r="G8" i="2"/>
  <c r="B8" i="2"/>
  <c r="H18" i="2" l="1"/>
  <c r="H20" i="2" s="1"/>
  <c r="H26" i="2" s="1"/>
  <c r="H12" i="4"/>
  <c r="B44" i="1"/>
  <c r="B55" i="1" s="1"/>
  <c r="H8" i="4" l="1"/>
  <c r="H28" i="2"/>
  <c r="H11" i="4"/>
  <c r="H13" i="4"/>
  <c r="H7" i="4"/>
  <c r="B9" i="4"/>
  <c r="C25" i="1"/>
  <c r="D25" i="1"/>
  <c r="E25" i="1"/>
  <c r="F25" i="1"/>
  <c r="G25" i="1"/>
  <c r="B25" i="1"/>
  <c r="C7" i="1"/>
  <c r="D7" i="1"/>
  <c r="E7" i="1"/>
  <c r="F7" i="1"/>
  <c r="G7" i="1"/>
  <c r="B7" i="1"/>
  <c r="C43" i="3" l="1"/>
  <c r="D43" i="3"/>
  <c r="E43" i="3"/>
  <c r="F43" i="3"/>
  <c r="G43" i="3"/>
  <c r="B43" i="3"/>
  <c r="D22" i="3" l="1"/>
  <c r="E22" i="3"/>
  <c r="F22" i="3"/>
  <c r="G22" i="3"/>
  <c r="C10" i="2" l="1"/>
  <c r="C12" i="2" s="1"/>
  <c r="D10" i="2"/>
  <c r="D12" i="2" s="1"/>
  <c r="E10" i="2"/>
  <c r="E12" i="2" s="1"/>
  <c r="F10" i="2"/>
  <c r="F12" i="2" s="1"/>
  <c r="G10" i="2"/>
  <c r="G12" i="2" s="1"/>
  <c r="B10" i="2"/>
  <c r="B12" i="2" s="1"/>
  <c r="C14" i="1"/>
  <c r="C10" i="4" s="1"/>
  <c r="D14" i="1"/>
  <c r="D10" i="4" s="1"/>
  <c r="E14" i="1"/>
  <c r="E10" i="4" s="1"/>
  <c r="F14" i="1"/>
  <c r="F10" i="4" s="1"/>
  <c r="G14" i="1"/>
  <c r="G10" i="4" s="1"/>
  <c r="B14" i="1"/>
  <c r="B10" i="4" s="1"/>
  <c r="E18" i="2" l="1"/>
  <c r="E20" i="2" s="1"/>
  <c r="E12" i="4"/>
  <c r="D20" i="2"/>
  <c r="D18" i="2"/>
  <c r="D12" i="4"/>
  <c r="F18" i="2"/>
  <c r="F20" i="2" s="1"/>
  <c r="F12" i="4"/>
  <c r="B18" i="2"/>
  <c r="B20" i="2" s="1"/>
  <c r="B12" i="4"/>
  <c r="G18" i="2"/>
  <c r="G20" i="2" s="1"/>
  <c r="G12" i="4"/>
  <c r="C18" i="2"/>
  <c r="C20" i="2" s="1"/>
  <c r="C12" i="4"/>
  <c r="E32" i="3"/>
  <c r="E22" i="2"/>
  <c r="E42" i="1"/>
  <c r="E44" i="1"/>
  <c r="E21" i="1"/>
  <c r="E26" i="2" l="1"/>
  <c r="E11" i="4" s="1"/>
  <c r="E7" i="4"/>
  <c r="E55" i="1"/>
  <c r="E8" i="4"/>
  <c r="E13" i="4"/>
  <c r="E9" i="4"/>
  <c r="E52" i="1"/>
  <c r="E34" i="3"/>
  <c r="E36" i="3" s="1"/>
  <c r="E28" i="2"/>
  <c r="F32" i="3"/>
  <c r="F22" i="2"/>
  <c r="F26" i="2" s="1"/>
  <c r="F11" i="4" s="1"/>
  <c r="F42" i="1"/>
  <c r="F44" i="1"/>
  <c r="F21" i="1"/>
  <c r="C32" i="3"/>
  <c r="D32" i="3"/>
  <c r="G32" i="3"/>
  <c r="B32" i="3"/>
  <c r="C22" i="3"/>
  <c r="B22" i="3"/>
  <c r="C22" i="2"/>
  <c r="C26" i="2" s="1"/>
  <c r="C11" i="4" s="1"/>
  <c r="D22" i="2"/>
  <c r="D26" i="2" s="1"/>
  <c r="G22" i="2"/>
  <c r="G26" i="2" s="1"/>
  <c r="B22" i="2"/>
  <c r="B26" i="2" s="1"/>
  <c r="D42" i="1"/>
  <c r="G42" i="1"/>
  <c r="B42" i="1"/>
  <c r="C44" i="1"/>
  <c r="D44" i="1"/>
  <c r="G44" i="1"/>
  <c r="D21" i="1"/>
  <c r="D7" i="4" s="1"/>
  <c r="G21" i="1"/>
  <c r="G7" i="4" s="1"/>
  <c r="B21" i="1"/>
  <c r="B11" i="4" l="1"/>
  <c r="B13" i="4"/>
  <c r="B8" i="4"/>
  <c r="G28" i="2"/>
  <c r="G11" i="4"/>
  <c r="D28" i="2"/>
  <c r="D11" i="4"/>
  <c r="F7" i="4"/>
  <c r="B7" i="4"/>
  <c r="D55" i="1"/>
  <c r="D8" i="4"/>
  <c r="D13" i="4"/>
  <c r="D9" i="4"/>
  <c r="F55" i="1"/>
  <c r="F9" i="4"/>
  <c r="F8" i="4"/>
  <c r="F13" i="4"/>
  <c r="G55" i="1"/>
  <c r="G13" i="4"/>
  <c r="G9" i="4"/>
  <c r="G8" i="4"/>
  <c r="C55" i="1"/>
  <c r="C13" i="4"/>
  <c r="C9" i="4"/>
  <c r="C8" i="4"/>
  <c r="B28" i="2"/>
  <c r="B34" i="3"/>
  <c r="B36" i="3" s="1"/>
  <c r="G34" i="3"/>
  <c r="G36" i="3" s="1"/>
  <c r="C28" i="2"/>
  <c r="B52" i="1"/>
  <c r="C42" i="1"/>
  <c r="C52" i="1" s="1"/>
  <c r="C21" i="1"/>
  <c r="C7" i="4" s="1"/>
  <c r="F34" i="3"/>
  <c r="F36" i="3" s="1"/>
  <c r="D52" i="1"/>
  <c r="G52" i="1"/>
  <c r="F52" i="1"/>
  <c r="D34" i="3"/>
  <c r="D36" i="3" s="1"/>
  <c r="C34" i="3"/>
  <c r="C36" i="3" s="1"/>
  <c r="F28" i="2" l="1"/>
</calcChain>
</file>

<file path=xl/sharedStrings.xml><?xml version="1.0" encoding="utf-8"?>
<sst xmlns="http://schemas.openxmlformats.org/spreadsheetml/2006/main" count="103" uniqueCount="92">
  <si>
    <t>ASSETS</t>
  </si>
  <si>
    <t>NON CURRENT ASSETS</t>
  </si>
  <si>
    <t>CURRENT ASSETS</t>
  </si>
  <si>
    <t>Gross Profit</t>
  </si>
  <si>
    <t>Operating Profit</t>
  </si>
  <si>
    <t>Financial Expenses</t>
  </si>
  <si>
    <t>Contribution to WPPF</t>
  </si>
  <si>
    <t>Inventories</t>
  </si>
  <si>
    <t>Property, plant and equipment</t>
  </si>
  <si>
    <t>Non operating income</t>
  </si>
  <si>
    <t>Current tax</t>
  </si>
  <si>
    <t>Deferred tax</t>
  </si>
  <si>
    <t>Retained earnings</t>
  </si>
  <si>
    <t>Advances, deposits and prepayments</t>
  </si>
  <si>
    <t>Cash &amp; Cash-equivalents</t>
  </si>
  <si>
    <t>Cash received from customer and sales</t>
  </si>
  <si>
    <t>Long term loan</t>
  </si>
  <si>
    <t>Capital work in progress</t>
  </si>
  <si>
    <t>Account receivables</t>
  </si>
  <si>
    <t>Share premium</t>
  </si>
  <si>
    <t>Short term loans</t>
  </si>
  <si>
    <t>Cash paid to suppliers, employees and others</t>
  </si>
  <si>
    <t>Income tax paid</t>
  </si>
  <si>
    <t>AAMRA NETWORKS LIMITED</t>
  </si>
  <si>
    <t xml:space="preserve">Investment </t>
  </si>
  <si>
    <t>Inter company current account</t>
  </si>
  <si>
    <t>Paid up capital</t>
  </si>
  <si>
    <t>Liabilities for expenses</t>
  </si>
  <si>
    <t>Liabilities for other finance</t>
  </si>
  <si>
    <t>Accounts payable &amp; others</t>
  </si>
  <si>
    <t>Provision for tax</t>
  </si>
  <si>
    <t>Deferred tax liability</t>
  </si>
  <si>
    <t>Administrative expenses</t>
  </si>
  <si>
    <t>Finance cost</t>
  </si>
  <si>
    <t>Disposal of shares</t>
  </si>
  <si>
    <t>Operating expenses paid</t>
  </si>
  <si>
    <t>Intangible assets</t>
  </si>
  <si>
    <t>Advance, deposits and prepayments</t>
  </si>
  <si>
    <t>Share money deposit</t>
  </si>
  <si>
    <t>Lease liabilities</t>
  </si>
  <si>
    <t>Current portion of term loan</t>
  </si>
  <si>
    <t>Current portion of lease liabilities</t>
  </si>
  <si>
    <t>Loss on sales of shares and securities</t>
  </si>
  <si>
    <t>Acquisition of Intangible asset</t>
  </si>
  <si>
    <t>Acquisition of fixed asset</t>
  </si>
  <si>
    <t>Acquisition of other assets</t>
  </si>
  <si>
    <t>Short term loan</t>
  </si>
  <si>
    <t>Provision for WPPF</t>
  </si>
  <si>
    <t>Share issue cost</t>
  </si>
  <si>
    <t>Proceeds from issue of share capital</t>
  </si>
  <si>
    <t>Sales of property,plant and equipment</t>
  </si>
  <si>
    <t>Dividend payable</t>
  </si>
  <si>
    <t>Dividend paid</t>
  </si>
  <si>
    <t>Debt to Equity</t>
  </si>
  <si>
    <t>Current Ratio</t>
  </si>
  <si>
    <t>Operating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</si>
  <si>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</si>
  <si>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</si>
  <si>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</si>
  <si>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</si>
  <si>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</si>
  <si>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</si>
  <si>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</si>
  <si>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</si>
  <si>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</si>
  <si>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</si>
  <si>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</si>
  <si>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</si>
  <si>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</si>
  <si>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</si>
  <si>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</si>
  <si>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</si>
  <si>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</si>
  <si>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</si>
  <si>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</si>
  <si>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</si>
  <si>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</si>
  <si>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</si>
  <si>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</si>
  <si>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</si>
  <si>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</si>
  <si>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</si>
  <si>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</si>
  <si>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</si>
  <si>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</si>
  <si>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</si>
  <si>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</si>
  <si>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</si>
  <si>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</si>
  <si>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</si>
  <si>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Loss on Fires</t>
  </si>
  <si>
    <t>Loss due to fire (Cash in hand)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</si>
</sst>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1" fillId="0" borderId="3" xfId="0" applyNumberFormat="1" applyFont="1" applyBorder="1"/>
    <xf numFmtId="3" fontId="0" fillId="0" borderId="0" xfId="0" applyNumberFormat="1" applyFont="1" applyBorder="1"/>
    <xf numFmtId="3" fontId="1" fillId="0" borderId="4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0" fillId="0" borderId="0" xfId="0" applyNumberFormat="1" applyFont="1" applyFill="1"/>
    <xf numFmtId="4" fontId="1" fillId="0" borderId="0" xfId="0" applyNumberFormat="1" applyFont="1" applyBorder="1"/>
    <xf numFmtId="164" fontId="0" fillId="0" borderId="0" xfId="1" applyNumberFormat="1" applyFont="1"/>
    <xf numFmtId="164" fontId="1" fillId="0" borderId="4" xfId="1" applyNumberFormat="1" applyFont="1" applyBorder="1"/>
    <xf numFmtId="164" fontId="3" fillId="0" borderId="4" xfId="1" applyNumberFormat="1" applyFont="1" applyBorder="1"/>
    <xf numFmtId="164" fontId="1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2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55" customWidth="1"/>
    <col min="2" max="2" width="14.42578125" customWidth="1"/>
    <col min="3" max="3" width="16.42578125" customWidth="1"/>
    <col min="4" max="5" width="15.5703125" customWidth="1"/>
    <col min="6" max="6" width="16.42578125" customWidth="1"/>
    <col min="7" max="7" width="17.140625" customWidth="1"/>
    <col min="8" max="9" width="12.7109375" bestFit="1" customWidth="1"/>
  </cols>
  <sheetData>
    <row r="1" spans="1:9" ht="15.75" x14ac:dyDescent="0.25">
      <c r="A1" s="4" t="s">
        <v>23</v>
      </c>
    </row>
    <row r="2" spans="1:9" ht="15.75" x14ac:dyDescent="0.25">
      <c r="A2" s="4" t="s">
        <v>56</v>
      </c>
    </row>
    <row r="3" spans="1:9" ht="15.75" x14ac:dyDescent="0.25">
      <c r="A3" s="4" t="s">
        <v>57</v>
      </c>
    </row>
    <row r="5" spans="1:9" ht="15.75" x14ac:dyDescent="0.25">
      <c r="B5" s="32">
        <v>2012</v>
      </c>
      <c r="C5" s="32">
        <v>2013</v>
      </c>
      <c r="D5" s="32">
        <v>2014</v>
      </c>
      <c r="E5" s="32">
        <v>2015</v>
      </c>
      <c r="F5" s="32">
        <v>2016</v>
      </c>
      <c r="G5" s="32">
        <v>2017</v>
      </c>
      <c r="H5" s="32">
        <v>2018</v>
      </c>
      <c r="I5" s="32">
        <v>2019</v>
      </c>
    </row>
    <row r="6" spans="1:9" x14ac:dyDescent="0.25">
      <c r="A6" s="33" t="s">
        <v>0</v>
      </c>
    </row>
    <row r="7" spans="1:9" x14ac:dyDescent="0.25">
      <c r="A7" s="34" t="s">
        <v>1</v>
      </c>
      <c r="B7" s="5">
        <f>SUM(B8:B12)</f>
        <v>151096533</v>
      </c>
      <c r="C7" s="5">
        <f t="shared" ref="C7:I7" si="0">SUM(C8:C12)</f>
        <v>383914203</v>
      </c>
      <c r="D7" s="5">
        <f t="shared" si="0"/>
        <v>471796465</v>
      </c>
      <c r="E7" s="5">
        <f t="shared" si="0"/>
        <v>637491067</v>
      </c>
      <c r="F7" s="5">
        <f t="shared" si="0"/>
        <v>690494918</v>
      </c>
      <c r="G7" s="5">
        <f t="shared" si="0"/>
        <v>765088956</v>
      </c>
      <c r="H7" s="5">
        <f t="shared" si="0"/>
        <v>984664250</v>
      </c>
      <c r="I7" s="5">
        <f t="shared" si="0"/>
        <v>1039398397</v>
      </c>
    </row>
    <row r="8" spans="1:9" x14ac:dyDescent="0.25">
      <c r="A8" t="s">
        <v>8</v>
      </c>
      <c r="B8" s="1">
        <v>127097829</v>
      </c>
      <c r="C8" s="1">
        <v>383914203</v>
      </c>
      <c r="D8" s="8">
        <v>427398284</v>
      </c>
      <c r="E8" s="8">
        <v>599503920</v>
      </c>
      <c r="F8" s="8">
        <v>656004527</v>
      </c>
      <c r="G8" s="1">
        <v>643230633</v>
      </c>
      <c r="H8" s="1">
        <v>957496957</v>
      </c>
      <c r="I8" s="1">
        <v>1013795561</v>
      </c>
    </row>
    <row r="9" spans="1:9" x14ac:dyDescent="0.25">
      <c r="A9" t="s">
        <v>17</v>
      </c>
      <c r="B9" s="1">
        <v>0</v>
      </c>
      <c r="C9" s="1">
        <v>0</v>
      </c>
      <c r="D9" s="8">
        <v>0</v>
      </c>
      <c r="E9" s="8">
        <v>0</v>
      </c>
      <c r="F9" s="8">
        <v>0</v>
      </c>
      <c r="G9" s="1">
        <v>91171085</v>
      </c>
    </row>
    <row r="10" spans="1:9" x14ac:dyDescent="0.25">
      <c r="A10" t="s">
        <v>36</v>
      </c>
      <c r="B10" s="1">
        <v>0</v>
      </c>
      <c r="C10" s="1">
        <v>0</v>
      </c>
      <c r="D10" s="8">
        <v>33628493</v>
      </c>
      <c r="E10" s="8">
        <v>29721845</v>
      </c>
      <c r="F10" s="8">
        <v>26749660</v>
      </c>
      <c r="G10" s="1">
        <v>21399728</v>
      </c>
      <c r="H10" s="1">
        <v>17309783</v>
      </c>
      <c r="I10" s="1">
        <v>13847826</v>
      </c>
    </row>
    <row r="11" spans="1:9" x14ac:dyDescent="0.25">
      <c r="A11" t="s">
        <v>37</v>
      </c>
      <c r="B11" s="1">
        <v>0</v>
      </c>
      <c r="C11" s="1">
        <v>0</v>
      </c>
      <c r="D11" s="8">
        <v>10769688</v>
      </c>
      <c r="E11" s="8">
        <v>8265302</v>
      </c>
      <c r="F11" s="8">
        <v>7740731</v>
      </c>
      <c r="G11" s="1">
        <v>9287510</v>
      </c>
      <c r="H11" s="1">
        <v>9857510</v>
      </c>
      <c r="I11" s="1">
        <v>11755010</v>
      </c>
    </row>
    <row r="12" spans="1:9" x14ac:dyDescent="0.25">
      <c r="A12" t="s">
        <v>24</v>
      </c>
      <c r="B12" s="1">
        <v>23998704</v>
      </c>
      <c r="C12" s="1">
        <v>0</v>
      </c>
      <c r="D12" s="8">
        <v>0</v>
      </c>
      <c r="E12" s="8">
        <v>0</v>
      </c>
      <c r="F12" s="8">
        <v>0</v>
      </c>
      <c r="G12" s="1">
        <v>0</v>
      </c>
    </row>
    <row r="13" spans="1:9" x14ac:dyDescent="0.25">
      <c r="B13" s="1"/>
      <c r="C13" s="1"/>
      <c r="D13" s="8"/>
      <c r="E13" s="8"/>
      <c r="F13" s="8"/>
      <c r="G13" s="8"/>
    </row>
    <row r="14" spans="1:9" x14ac:dyDescent="0.25">
      <c r="A14" s="34" t="s">
        <v>2</v>
      </c>
      <c r="B14" s="5">
        <f t="shared" ref="B14:I14" si="1">SUM(B15:B19)</f>
        <v>163783302</v>
      </c>
      <c r="C14" s="5">
        <f t="shared" si="1"/>
        <v>217325675</v>
      </c>
      <c r="D14" s="5">
        <f t="shared" si="1"/>
        <v>387026921</v>
      </c>
      <c r="E14" s="5">
        <f t="shared" si="1"/>
        <v>305661744</v>
      </c>
      <c r="F14" s="5">
        <f t="shared" si="1"/>
        <v>389935757</v>
      </c>
      <c r="G14" s="5">
        <f t="shared" si="1"/>
        <v>571543563</v>
      </c>
      <c r="H14" s="5">
        <f t="shared" si="1"/>
        <v>907093831</v>
      </c>
      <c r="I14" s="5">
        <f t="shared" si="1"/>
        <v>1014058092</v>
      </c>
    </row>
    <row r="15" spans="1:9" x14ac:dyDescent="0.25">
      <c r="A15" s="7" t="s">
        <v>7</v>
      </c>
      <c r="B15" s="1">
        <v>30914181</v>
      </c>
      <c r="C15" s="1">
        <v>30935148</v>
      </c>
      <c r="D15" s="8">
        <v>88861037</v>
      </c>
      <c r="E15" s="8">
        <v>106367669</v>
      </c>
      <c r="F15" s="8">
        <v>179385265</v>
      </c>
      <c r="G15" s="8">
        <v>225365844</v>
      </c>
      <c r="H15" s="1">
        <v>274652675</v>
      </c>
      <c r="I15" s="1">
        <v>340996779</v>
      </c>
    </row>
    <row r="16" spans="1:9" x14ac:dyDescent="0.25">
      <c r="A16" s="7" t="s">
        <v>18</v>
      </c>
      <c r="B16" s="1">
        <v>58198936</v>
      </c>
      <c r="C16" s="1">
        <v>86774086</v>
      </c>
      <c r="D16" s="8">
        <v>93385433</v>
      </c>
      <c r="E16" s="8">
        <v>100924931</v>
      </c>
      <c r="F16" s="8">
        <v>96724905</v>
      </c>
      <c r="G16" s="8">
        <v>127320438</v>
      </c>
      <c r="H16" s="1">
        <v>293133078</v>
      </c>
      <c r="I16" s="1">
        <v>323477346</v>
      </c>
    </row>
    <row r="17" spans="1:9" x14ac:dyDescent="0.25">
      <c r="A17" s="7" t="s">
        <v>13</v>
      </c>
      <c r="B17" s="1">
        <v>48012902</v>
      </c>
      <c r="C17" s="1">
        <v>52802909</v>
      </c>
      <c r="D17" s="8">
        <v>51773433</v>
      </c>
      <c r="E17" s="8">
        <v>73976414</v>
      </c>
      <c r="F17" s="8">
        <v>99831479</v>
      </c>
      <c r="G17" s="8">
        <v>179480740</v>
      </c>
      <c r="H17" s="1">
        <v>229686755</v>
      </c>
      <c r="I17" s="1">
        <v>318142659</v>
      </c>
    </row>
    <row r="18" spans="1:9" x14ac:dyDescent="0.25">
      <c r="A18" s="7" t="s">
        <v>25</v>
      </c>
      <c r="B18" s="1">
        <v>10691033</v>
      </c>
      <c r="C18" s="1">
        <v>2837160</v>
      </c>
      <c r="D18" s="8">
        <v>0</v>
      </c>
      <c r="E18" s="8">
        <v>0</v>
      </c>
      <c r="F18" s="8">
        <v>0</v>
      </c>
      <c r="G18" s="8">
        <v>0</v>
      </c>
    </row>
    <row r="19" spans="1:9" x14ac:dyDescent="0.25">
      <c r="A19" s="7" t="s">
        <v>14</v>
      </c>
      <c r="B19" s="1">
        <v>15966250</v>
      </c>
      <c r="C19" s="1">
        <v>43976372</v>
      </c>
      <c r="D19" s="8">
        <v>153007018</v>
      </c>
      <c r="E19" s="8">
        <v>24392730</v>
      </c>
      <c r="F19" s="8">
        <v>13994108</v>
      </c>
      <c r="G19" s="8">
        <v>39376541</v>
      </c>
      <c r="H19" s="1">
        <v>109621323</v>
      </c>
      <c r="I19" s="1">
        <v>31441308</v>
      </c>
    </row>
    <row r="21" spans="1:9" x14ac:dyDescent="0.25">
      <c r="A21" s="3"/>
      <c r="B21" s="5">
        <f t="shared" ref="B21:I21" si="2">SUM(B7,B14)</f>
        <v>314879835</v>
      </c>
      <c r="C21" s="5">
        <f t="shared" si="2"/>
        <v>601239878</v>
      </c>
      <c r="D21" s="5">
        <f t="shared" si="2"/>
        <v>858823386</v>
      </c>
      <c r="E21" s="5">
        <f t="shared" si="2"/>
        <v>943152811</v>
      </c>
      <c r="F21" s="5">
        <f t="shared" si="2"/>
        <v>1080430675</v>
      </c>
      <c r="G21" s="5">
        <f t="shared" si="2"/>
        <v>1336632519</v>
      </c>
      <c r="H21" s="5">
        <f t="shared" si="2"/>
        <v>1891758081</v>
      </c>
      <c r="I21" s="5">
        <f t="shared" si="2"/>
        <v>2053456489</v>
      </c>
    </row>
    <row r="22" spans="1:9" x14ac:dyDescent="0.25">
      <c r="G22" s="1"/>
    </row>
    <row r="23" spans="1:9" ht="15.75" x14ac:dyDescent="0.25">
      <c r="A23" s="36" t="s">
        <v>58</v>
      </c>
      <c r="C23" s="5"/>
      <c r="D23" s="3"/>
      <c r="E23" s="3"/>
      <c r="F23" s="3"/>
      <c r="G23" s="3"/>
    </row>
    <row r="24" spans="1:9" ht="15.75" x14ac:dyDescent="0.25">
      <c r="A24" s="37" t="s">
        <v>59</v>
      </c>
      <c r="C24" s="1"/>
      <c r="D24" s="1"/>
      <c r="E24" s="1"/>
      <c r="F24" s="1"/>
      <c r="G24" s="1"/>
    </row>
    <row r="25" spans="1:9" x14ac:dyDescent="0.25">
      <c r="A25" s="34" t="s">
        <v>60</v>
      </c>
      <c r="B25" s="5">
        <f>SUM(B26:B28)</f>
        <v>0</v>
      </c>
      <c r="C25" s="5">
        <f t="shared" ref="C25:I25" si="3">SUM(C26:C28)</f>
        <v>146041393</v>
      </c>
      <c r="D25" s="5">
        <f t="shared" si="3"/>
        <v>62020140</v>
      </c>
      <c r="E25" s="5">
        <f t="shared" si="3"/>
        <v>14093201</v>
      </c>
      <c r="F25" s="5">
        <f t="shared" si="3"/>
        <v>15816386</v>
      </c>
      <c r="G25" s="5">
        <f t="shared" si="3"/>
        <v>16247568</v>
      </c>
      <c r="H25" s="5">
        <f t="shared" si="3"/>
        <v>15418851</v>
      </c>
      <c r="I25" s="5">
        <f t="shared" si="3"/>
        <v>19520087</v>
      </c>
    </row>
    <row r="26" spans="1:9" x14ac:dyDescent="0.25">
      <c r="A26" t="s">
        <v>16</v>
      </c>
      <c r="B26" s="8">
        <v>0</v>
      </c>
      <c r="C26" s="8">
        <v>146041393</v>
      </c>
      <c r="D26" s="8">
        <v>31371913</v>
      </c>
      <c r="E26" s="8">
        <v>0</v>
      </c>
      <c r="F26" s="8">
        <v>0</v>
      </c>
      <c r="G26" s="8">
        <v>0</v>
      </c>
    </row>
    <row r="27" spans="1:9" x14ac:dyDescent="0.25">
      <c r="A27" t="s">
        <v>39</v>
      </c>
      <c r="B27" s="8">
        <v>0</v>
      </c>
      <c r="C27" s="8">
        <v>0</v>
      </c>
      <c r="D27" s="8">
        <v>23356904</v>
      </c>
      <c r="E27" s="8">
        <v>0</v>
      </c>
      <c r="F27" s="8">
        <v>0</v>
      </c>
      <c r="G27" s="8">
        <v>0</v>
      </c>
    </row>
    <row r="28" spans="1:9" x14ac:dyDescent="0.25">
      <c r="A28" t="s">
        <v>31</v>
      </c>
      <c r="B28" s="8">
        <v>0</v>
      </c>
      <c r="C28" s="8">
        <v>0</v>
      </c>
      <c r="D28" s="8">
        <v>7291323</v>
      </c>
      <c r="E28" s="8">
        <v>14093201</v>
      </c>
      <c r="F28" s="8">
        <v>15816386</v>
      </c>
      <c r="G28" s="8">
        <v>16247568</v>
      </c>
      <c r="H28" s="1">
        <v>15418851</v>
      </c>
      <c r="I28" s="1">
        <v>19520087</v>
      </c>
    </row>
    <row r="30" spans="1:9" x14ac:dyDescent="0.25">
      <c r="A30" s="3" t="s">
        <v>61</v>
      </c>
      <c r="B30" s="5">
        <f>SUM(B31:B40)</f>
        <v>42078632</v>
      </c>
      <c r="C30" s="5">
        <f t="shared" ref="C30:I30" si="4">SUM(C31:C40)</f>
        <v>99923510</v>
      </c>
      <c r="D30" s="5">
        <f t="shared" si="4"/>
        <v>222503568</v>
      </c>
      <c r="E30" s="5">
        <f t="shared" si="4"/>
        <v>93903198</v>
      </c>
      <c r="F30" s="5">
        <f t="shared" si="4"/>
        <v>165457024</v>
      </c>
      <c r="G30" s="5">
        <f t="shared" si="4"/>
        <v>298953181</v>
      </c>
      <c r="H30" s="5">
        <f t="shared" si="4"/>
        <v>161743490</v>
      </c>
      <c r="I30" s="5">
        <f t="shared" si="4"/>
        <v>160351705</v>
      </c>
    </row>
    <row r="31" spans="1:9" x14ac:dyDescent="0.25">
      <c r="A31" s="7" t="s">
        <v>40</v>
      </c>
      <c r="B31" s="8">
        <v>0</v>
      </c>
      <c r="C31" s="8">
        <v>0</v>
      </c>
      <c r="D31" s="8">
        <v>14592000</v>
      </c>
      <c r="E31" s="8">
        <v>0</v>
      </c>
      <c r="F31" s="8">
        <v>0</v>
      </c>
      <c r="G31" s="8">
        <v>0</v>
      </c>
    </row>
    <row r="32" spans="1:9" x14ac:dyDescent="0.25">
      <c r="A32" s="7" t="s">
        <v>41</v>
      </c>
      <c r="B32" s="8">
        <v>0</v>
      </c>
      <c r="C32" s="8">
        <v>0</v>
      </c>
      <c r="D32" s="8">
        <v>12707472</v>
      </c>
      <c r="E32" s="8">
        <v>1278889</v>
      </c>
      <c r="F32" s="8">
        <v>964873</v>
      </c>
      <c r="G32" s="8">
        <v>4071473</v>
      </c>
      <c r="H32" s="1">
        <v>3172106</v>
      </c>
      <c r="I32" s="1">
        <v>2537647</v>
      </c>
    </row>
    <row r="33" spans="1:9" x14ac:dyDescent="0.25">
      <c r="A33" s="7" t="s">
        <v>20</v>
      </c>
      <c r="B33" s="8">
        <v>18913869</v>
      </c>
      <c r="C33" s="8">
        <v>52584126</v>
      </c>
      <c r="D33" s="8">
        <v>148455460</v>
      </c>
      <c r="E33" s="1">
        <v>37002384</v>
      </c>
      <c r="F33" s="8">
        <v>93799204</v>
      </c>
      <c r="G33" s="8">
        <v>237903353</v>
      </c>
      <c r="H33" s="1">
        <v>53457234</v>
      </c>
      <c r="I33" s="1">
        <v>55207684</v>
      </c>
    </row>
    <row r="34" spans="1:9" x14ac:dyDescent="0.25">
      <c r="A34" s="7" t="s">
        <v>27</v>
      </c>
      <c r="B34" s="8">
        <v>4807254</v>
      </c>
      <c r="C34" s="8">
        <v>6661993</v>
      </c>
      <c r="D34" s="8">
        <v>17577849</v>
      </c>
      <c r="E34" s="1">
        <v>8514706</v>
      </c>
      <c r="F34" s="8">
        <v>12010236</v>
      </c>
      <c r="G34" s="8">
        <v>18481896</v>
      </c>
      <c r="H34" s="1">
        <v>21920103</v>
      </c>
      <c r="I34" s="1">
        <v>24508196</v>
      </c>
    </row>
    <row r="35" spans="1:9" x14ac:dyDescent="0.25">
      <c r="A35" s="7" t="s">
        <v>28</v>
      </c>
      <c r="B35" s="8">
        <v>2880563</v>
      </c>
      <c r="C35" s="8">
        <v>2915580</v>
      </c>
      <c r="D35" s="8">
        <v>0</v>
      </c>
      <c r="E35" s="1">
        <v>0</v>
      </c>
      <c r="F35" s="8">
        <v>0</v>
      </c>
      <c r="G35" s="8">
        <v>0</v>
      </c>
    </row>
    <row r="36" spans="1:9" x14ac:dyDescent="0.25">
      <c r="A36" s="7" t="s">
        <v>47</v>
      </c>
      <c r="B36" s="8">
        <v>0</v>
      </c>
      <c r="C36" s="8">
        <v>0</v>
      </c>
      <c r="D36" s="8">
        <v>0</v>
      </c>
      <c r="E36" s="1">
        <v>11033407</v>
      </c>
      <c r="F36" s="8">
        <v>10898977</v>
      </c>
      <c r="G36" s="8">
        <v>10046134</v>
      </c>
      <c r="H36" s="1">
        <v>21178055</v>
      </c>
      <c r="I36" s="1">
        <v>15569254</v>
      </c>
    </row>
    <row r="37" spans="1:9" x14ac:dyDescent="0.25">
      <c r="A37" s="7" t="s">
        <v>29</v>
      </c>
      <c r="B37" s="8">
        <v>5892222</v>
      </c>
      <c r="C37" s="8">
        <v>26863124</v>
      </c>
      <c r="D37" s="8">
        <v>23021372</v>
      </c>
      <c r="E37" s="1">
        <v>28169791</v>
      </c>
      <c r="F37" s="8">
        <v>40290973</v>
      </c>
      <c r="G37" s="8">
        <v>11956904</v>
      </c>
      <c r="H37" s="1">
        <v>27072895</v>
      </c>
      <c r="I37" s="1">
        <v>35951709</v>
      </c>
    </row>
    <row r="38" spans="1:9" x14ac:dyDescent="0.25">
      <c r="A38" s="7" t="s">
        <v>30</v>
      </c>
      <c r="B38" s="8">
        <v>9584724</v>
      </c>
      <c r="C38" s="8">
        <v>10671450</v>
      </c>
      <c r="D38" s="8">
        <v>6149415</v>
      </c>
      <c r="E38" s="1">
        <v>7904021</v>
      </c>
      <c r="F38" s="8">
        <v>7492761</v>
      </c>
      <c r="G38" s="8">
        <v>16493421</v>
      </c>
      <c r="H38" s="1">
        <v>27523837</v>
      </c>
      <c r="I38" s="1">
        <v>18034211</v>
      </c>
    </row>
    <row r="39" spans="1:9" x14ac:dyDescent="0.25">
      <c r="A39" s="7" t="s">
        <v>31</v>
      </c>
      <c r="B39" s="8">
        <v>0</v>
      </c>
      <c r="C39" s="8">
        <v>227237</v>
      </c>
      <c r="D39" s="8">
        <v>0</v>
      </c>
      <c r="E39" s="1">
        <v>0</v>
      </c>
      <c r="F39" s="8">
        <v>0</v>
      </c>
      <c r="G39" s="8">
        <v>0</v>
      </c>
    </row>
    <row r="40" spans="1:9" x14ac:dyDescent="0.25">
      <c r="A40" s="7" t="s">
        <v>51</v>
      </c>
      <c r="B40" s="1"/>
      <c r="C40" s="1"/>
      <c r="G40" s="1"/>
      <c r="H40" s="1">
        <v>7419260</v>
      </c>
      <c r="I40" s="1">
        <v>8543004</v>
      </c>
    </row>
    <row r="41" spans="1:9" x14ac:dyDescent="0.25">
      <c r="A41" s="7"/>
      <c r="B41" s="1"/>
      <c r="C41" s="1"/>
      <c r="G41" s="1"/>
      <c r="H41" s="1"/>
    </row>
    <row r="42" spans="1:9" x14ac:dyDescent="0.25">
      <c r="A42" s="3"/>
      <c r="B42" s="5">
        <f t="shared" ref="B42:I42" si="5">SUM(B25,B30)</f>
        <v>42078632</v>
      </c>
      <c r="C42" s="5">
        <f t="shared" si="5"/>
        <v>245964903</v>
      </c>
      <c r="D42" s="5">
        <f t="shared" si="5"/>
        <v>284523708</v>
      </c>
      <c r="E42" s="5">
        <f t="shared" si="5"/>
        <v>107996399</v>
      </c>
      <c r="F42" s="5">
        <f t="shared" si="5"/>
        <v>181273410</v>
      </c>
      <c r="G42" s="5">
        <f t="shared" si="5"/>
        <v>315200749</v>
      </c>
      <c r="H42" s="5">
        <f t="shared" si="5"/>
        <v>177162341</v>
      </c>
      <c r="I42" s="5">
        <f t="shared" si="5"/>
        <v>179871792</v>
      </c>
    </row>
    <row r="43" spans="1:9" x14ac:dyDescent="0.25">
      <c r="A43" s="3"/>
      <c r="B43" s="5"/>
      <c r="C43" s="5"/>
      <c r="D43" s="5"/>
      <c r="E43" s="5"/>
      <c r="F43" s="5"/>
      <c r="G43" s="5"/>
      <c r="H43" s="5"/>
    </row>
    <row r="44" spans="1:9" x14ac:dyDescent="0.25">
      <c r="A44" s="34" t="s">
        <v>62</v>
      </c>
      <c r="B44" s="5">
        <f>SUM(B45:B48)</f>
        <v>272801203</v>
      </c>
      <c r="C44" s="5">
        <f t="shared" ref="C44:I44" si="6">SUM(C45:C48)</f>
        <v>355274975</v>
      </c>
      <c r="D44" s="5">
        <f t="shared" si="6"/>
        <v>574299678</v>
      </c>
      <c r="E44" s="5">
        <f t="shared" si="6"/>
        <v>835156412</v>
      </c>
      <c r="F44" s="5">
        <f t="shared" si="6"/>
        <v>899157265</v>
      </c>
      <c r="G44" s="5">
        <f t="shared" si="6"/>
        <v>1021431770</v>
      </c>
      <c r="H44" s="5">
        <f t="shared" si="6"/>
        <v>1714595740</v>
      </c>
      <c r="I44" s="5">
        <f t="shared" si="6"/>
        <v>1873584697</v>
      </c>
    </row>
    <row r="45" spans="1:9" x14ac:dyDescent="0.25">
      <c r="A45" t="s">
        <v>26</v>
      </c>
      <c r="B45" s="1">
        <v>54000000</v>
      </c>
      <c r="C45" s="1">
        <v>260000000</v>
      </c>
      <c r="D45" s="1">
        <v>260000000</v>
      </c>
      <c r="E45" s="1">
        <v>380000000</v>
      </c>
      <c r="F45" s="1">
        <v>380000000</v>
      </c>
      <c r="G45" s="1">
        <v>380000000</v>
      </c>
      <c r="H45" s="1">
        <v>530412090</v>
      </c>
      <c r="I45" s="1">
        <v>530412090</v>
      </c>
    </row>
    <row r="46" spans="1:9" x14ac:dyDescent="0.25">
      <c r="A46" t="s">
        <v>19</v>
      </c>
      <c r="B46" s="1">
        <v>0</v>
      </c>
      <c r="C46" s="1">
        <v>0</v>
      </c>
      <c r="D46" s="1">
        <v>0</v>
      </c>
      <c r="E46" s="1">
        <v>159131807</v>
      </c>
      <c r="F46" s="1">
        <v>159131807</v>
      </c>
      <c r="G46" s="1">
        <v>159131807</v>
      </c>
      <c r="H46" s="1">
        <v>542488192</v>
      </c>
      <c r="I46" s="1">
        <v>542488192</v>
      </c>
    </row>
    <row r="47" spans="1:9" x14ac:dyDescent="0.25">
      <c r="A47" t="s">
        <v>38</v>
      </c>
      <c r="B47" s="1">
        <v>0</v>
      </c>
      <c r="C47" s="1">
        <v>0</v>
      </c>
      <c r="D47" s="1">
        <v>133862500</v>
      </c>
      <c r="E47" s="1">
        <v>0</v>
      </c>
      <c r="F47" s="1">
        <v>0</v>
      </c>
      <c r="G47" s="1">
        <v>0</v>
      </c>
    </row>
    <row r="48" spans="1:9" x14ac:dyDescent="0.25">
      <c r="A48" t="s">
        <v>12</v>
      </c>
      <c r="B48" s="1">
        <v>218801203</v>
      </c>
      <c r="C48" s="1">
        <v>95274975</v>
      </c>
      <c r="D48" s="1">
        <v>180437178</v>
      </c>
      <c r="E48" s="1">
        <v>296024605</v>
      </c>
      <c r="F48" s="1">
        <v>360025458</v>
      </c>
      <c r="G48" s="1">
        <v>482299963</v>
      </c>
      <c r="H48" s="1">
        <v>641695458</v>
      </c>
      <c r="I48" s="1">
        <v>800684415</v>
      </c>
    </row>
    <row r="49" spans="1:9" x14ac:dyDescent="0.25">
      <c r="A49" s="3"/>
      <c r="B49" s="5"/>
      <c r="C49" s="5"/>
      <c r="D49" s="5"/>
      <c r="E49" s="5"/>
      <c r="F49" s="5"/>
      <c r="G49" s="5"/>
      <c r="H49" s="5"/>
    </row>
    <row r="50" spans="1:9" x14ac:dyDescent="0.25">
      <c r="A50" s="3"/>
      <c r="B50" s="5"/>
      <c r="C50" s="5"/>
      <c r="D50" s="5"/>
      <c r="E50" s="5"/>
      <c r="F50" s="5"/>
      <c r="G50" s="5"/>
      <c r="H50" s="5"/>
    </row>
    <row r="51" spans="1:9" x14ac:dyDescent="0.25">
      <c r="A51" s="3"/>
      <c r="B51" s="1"/>
      <c r="C51" s="1"/>
      <c r="D51" s="17"/>
      <c r="E51" s="17"/>
      <c r="F51" s="17"/>
      <c r="G51" s="1"/>
    </row>
    <row r="52" spans="1:9" x14ac:dyDescent="0.25">
      <c r="A52" s="3"/>
      <c r="B52" s="5">
        <f t="shared" ref="B52:I52" si="7">SUM(B44,B42)</f>
        <v>314879835</v>
      </c>
      <c r="C52" s="5">
        <f t="shared" si="7"/>
        <v>601239878</v>
      </c>
      <c r="D52" s="5">
        <f t="shared" si="7"/>
        <v>858823386</v>
      </c>
      <c r="E52" s="5">
        <f t="shared" si="7"/>
        <v>943152811</v>
      </c>
      <c r="F52" s="5">
        <f t="shared" si="7"/>
        <v>1080430675</v>
      </c>
      <c r="G52" s="5">
        <f t="shared" si="7"/>
        <v>1336632519</v>
      </c>
      <c r="H52" s="5">
        <f t="shared" si="7"/>
        <v>1891758081</v>
      </c>
      <c r="I52" s="5">
        <f t="shared" si="7"/>
        <v>2053456489</v>
      </c>
    </row>
    <row r="53" spans="1:9" x14ac:dyDescent="0.25">
      <c r="B53" s="1"/>
      <c r="C53" s="1"/>
      <c r="D53" s="17"/>
      <c r="E53" s="17"/>
      <c r="F53" s="17"/>
      <c r="G53" s="1"/>
    </row>
    <row r="54" spans="1:9" x14ac:dyDescent="0.25">
      <c r="F54" s="1"/>
    </row>
    <row r="55" spans="1:9" x14ac:dyDescent="0.25">
      <c r="A55" s="35" t="s">
        <v>63</v>
      </c>
      <c r="B55" s="13">
        <f t="shared" ref="B55:I55" si="8">B44/(B45/10)</f>
        <v>50.518741296296298</v>
      </c>
      <c r="C55" s="13">
        <f t="shared" si="8"/>
        <v>13.664422115384616</v>
      </c>
      <c r="D55" s="13">
        <f t="shared" si="8"/>
        <v>22.088449153846152</v>
      </c>
      <c r="E55" s="13">
        <f t="shared" si="8"/>
        <v>21.977800315789473</v>
      </c>
      <c r="F55" s="13">
        <f t="shared" si="8"/>
        <v>23.662033289473683</v>
      </c>
      <c r="G55" s="13">
        <f t="shared" si="8"/>
        <v>26.879783421052633</v>
      </c>
      <c r="H55" s="13">
        <f t="shared" si="8"/>
        <v>32.32572884980808</v>
      </c>
      <c r="I55" s="13">
        <f t="shared" si="8"/>
        <v>35.323189880532325</v>
      </c>
    </row>
    <row r="56" spans="1:9" x14ac:dyDescent="0.25">
      <c r="A56" s="35" t="s">
        <v>64</v>
      </c>
      <c r="B56">
        <f>B45/10</f>
        <v>5400000</v>
      </c>
      <c r="C56">
        <f t="shared" ref="C56:I56" si="9">C45/10</f>
        <v>26000000</v>
      </c>
      <c r="D56">
        <f t="shared" si="9"/>
        <v>26000000</v>
      </c>
      <c r="E56">
        <f t="shared" si="9"/>
        <v>38000000</v>
      </c>
      <c r="F56">
        <f t="shared" si="9"/>
        <v>38000000</v>
      </c>
      <c r="G56">
        <f t="shared" si="9"/>
        <v>38000000</v>
      </c>
      <c r="H56">
        <f t="shared" si="9"/>
        <v>53041209</v>
      </c>
      <c r="I56">
        <f t="shared" si="9"/>
        <v>53041209</v>
      </c>
    </row>
    <row r="57" spans="1:9" x14ac:dyDescent="0.25">
      <c r="H57" s="1"/>
    </row>
    <row r="59" spans="1:9" x14ac:dyDescent="0.25">
      <c r="I5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9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I25" sqref="I25"/>
    </sheetView>
  </sheetViews>
  <sheetFormatPr defaultRowHeight="15" x14ac:dyDescent="0.25"/>
  <cols>
    <col min="1" max="1" width="34.28515625" bestFit="1" customWidth="1"/>
    <col min="2" max="4" width="14.5703125" bestFit="1" customWidth="1"/>
    <col min="5" max="5" width="14.5703125" customWidth="1"/>
    <col min="6" max="7" width="14.5703125" bestFit="1" customWidth="1"/>
    <col min="8" max="9" width="12.7109375" bestFit="1" customWidth="1"/>
    <col min="10" max="10" width="13.5703125" bestFit="1" customWidth="1"/>
  </cols>
  <sheetData>
    <row r="1" spans="1:10" ht="15.75" x14ac:dyDescent="0.25">
      <c r="A1" s="4" t="s">
        <v>23</v>
      </c>
      <c r="B1" s="1"/>
      <c r="C1" s="1"/>
      <c r="D1" s="1"/>
      <c r="E1" s="1"/>
      <c r="F1" s="1"/>
      <c r="G1" s="1"/>
    </row>
    <row r="2" spans="1:10" ht="15.75" x14ac:dyDescent="0.25">
      <c r="A2" s="4" t="s">
        <v>65</v>
      </c>
      <c r="B2" s="1"/>
      <c r="C2" s="1"/>
      <c r="D2" s="1"/>
      <c r="E2" s="1"/>
      <c r="F2" s="1"/>
      <c r="G2" s="1"/>
    </row>
    <row r="3" spans="1:10" ht="15.75" x14ac:dyDescent="0.25">
      <c r="A3" s="4" t="s">
        <v>57</v>
      </c>
      <c r="B3" s="1"/>
      <c r="C3" s="1"/>
      <c r="D3" s="1"/>
      <c r="E3" s="1"/>
      <c r="F3" s="1"/>
      <c r="G3" s="1"/>
    </row>
    <row r="4" spans="1:10" ht="15.75" x14ac:dyDescent="0.25">
      <c r="B4" s="4"/>
      <c r="C4" s="4"/>
      <c r="D4" s="4"/>
      <c r="E4" s="4"/>
      <c r="F4" s="22"/>
      <c r="G4" s="2"/>
    </row>
    <row r="5" spans="1:10" ht="15.75" x14ac:dyDescent="0.25">
      <c r="A5" s="4"/>
      <c r="B5" s="32">
        <v>2012</v>
      </c>
      <c r="C5" s="32">
        <v>2013</v>
      </c>
      <c r="D5" s="32">
        <v>2014</v>
      </c>
      <c r="E5" s="32">
        <v>2015</v>
      </c>
      <c r="F5" s="32">
        <v>2016</v>
      </c>
      <c r="G5" s="32">
        <v>2017</v>
      </c>
      <c r="H5" s="32">
        <v>2018</v>
      </c>
      <c r="I5" s="32">
        <v>2019</v>
      </c>
      <c r="J5" s="23"/>
    </row>
    <row r="6" spans="1:10" x14ac:dyDescent="0.25">
      <c r="A6" s="35" t="s">
        <v>66</v>
      </c>
      <c r="B6" s="1">
        <v>414952807</v>
      </c>
      <c r="C6" s="1">
        <v>515106448</v>
      </c>
      <c r="D6" s="1">
        <v>595085403</v>
      </c>
      <c r="E6" s="1">
        <v>662948637</v>
      </c>
      <c r="F6" s="1">
        <v>739042428</v>
      </c>
      <c r="G6" s="1">
        <v>795520446</v>
      </c>
      <c r="H6" s="1">
        <v>949509019</v>
      </c>
      <c r="I6" s="1">
        <v>1132418024</v>
      </c>
      <c r="J6" s="1"/>
    </row>
    <row r="7" spans="1:10" x14ac:dyDescent="0.25">
      <c r="A7" t="s">
        <v>67</v>
      </c>
      <c r="B7" s="6">
        <v>239269305</v>
      </c>
      <c r="C7" s="6">
        <v>294799436</v>
      </c>
      <c r="D7" s="6">
        <v>356485900</v>
      </c>
      <c r="E7" s="6">
        <v>398746169</v>
      </c>
      <c r="F7" s="6">
        <v>460457955</v>
      </c>
      <c r="G7" s="6">
        <v>484487525</v>
      </c>
      <c r="H7" s="6">
        <v>543182984</v>
      </c>
      <c r="I7" s="1">
        <v>693389922</v>
      </c>
      <c r="J7" s="1"/>
    </row>
    <row r="8" spans="1:10" x14ac:dyDescent="0.25">
      <c r="A8" s="35" t="s">
        <v>3</v>
      </c>
      <c r="B8" s="5">
        <f>B6-B7</f>
        <v>175683502</v>
      </c>
      <c r="C8" s="5">
        <f t="shared" ref="C8:I8" si="0">C6-C7</f>
        <v>220307012</v>
      </c>
      <c r="D8" s="5">
        <f t="shared" si="0"/>
        <v>238599503</v>
      </c>
      <c r="E8" s="5">
        <f t="shared" si="0"/>
        <v>264202468</v>
      </c>
      <c r="F8" s="5">
        <f>F6-F7</f>
        <v>278584473</v>
      </c>
      <c r="G8" s="5">
        <f t="shared" si="0"/>
        <v>311032921</v>
      </c>
      <c r="H8" s="5">
        <f t="shared" si="0"/>
        <v>406326035</v>
      </c>
      <c r="I8" s="5">
        <f t="shared" si="0"/>
        <v>439028102</v>
      </c>
      <c r="J8" s="5"/>
    </row>
    <row r="9" spans="1:10" x14ac:dyDescent="0.25">
      <c r="B9" s="5"/>
      <c r="C9" s="5"/>
      <c r="D9" s="5"/>
      <c r="E9" s="5"/>
      <c r="F9" s="5"/>
      <c r="G9" s="10"/>
      <c r="H9" s="5"/>
      <c r="I9" s="5"/>
      <c r="J9" s="5"/>
    </row>
    <row r="10" spans="1:10" x14ac:dyDescent="0.25">
      <c r="A10" s="35" t="s">
        <v>68</v>
      </c>
      <c r="B10" s="18">
        <f t="shared" ref="B10:I10" si="1">SUM(B11:B11)</f>
        <v>87297248</v>
      </c>
      <c r="C10" s="18">
        <f t="shared" si="1"/>
        <v>109471820</v>
      </c>
      <c r="D10" s="18">
        <f t="shared" si="1"/>
        <v>117726462</v>
      </c>
      <c r="E10" s="18">
        <f t="shared" si="1"/>
        <v>122791162</v>
      </c>
      <c r="F10" s="18">
        <f t="shared" si="1"/>
        <v>133685433</v>
      </c>
      <c r="G10" s="18">
        <f t="shared" si="1"/>
        <v>159519387</v>
      </c>
      <c r="H10" s="18">
        <f t="shared" si="1"/>
        <v>164853899</v>
      </c>
      <c r="I10" s="18">
        <f t="shared" si="1"/>
        <v>189387091</v>
      </c>
      <c r="J10" s="1"/>
    </row>
    <row r="11" spans="1:10" x14ac:dyDescent="0.25">
      <c r="A11" s="7" t="s">
        <v>32</v>
      </c>
      <c r="B11" s="24">
        <v>87297248</v>
      </c>
      <c r="C11" s="24">
        <v>109471820</v>
      </c>
      <c r="D11" s="24">
        <v>117726462</v>
      </c>
      <c r="E11" s="24">
        <v>122791162</v>
      </c>
      <c r="F11" s="24">
        <v>133685433</v>
      </c>
      <c r="G11" s="24">
        <v>159519387</v>
      </c>
      <c r="H11" s="1">
        <v>164853899</v>
      </c>
      <c r="I11" s="1">
        <v>189387091</v>
      </c>
      <c r="J11" s="1"/>
    </row>
    <row r="12" spans="1:10" x14ac:dyDescent="0.25">
      <c r="A12" s="35" t="s">
        <v>4</v>
      </c>
      <c r="B12" s="16">
        <f>B8-B10</f>
        <v>88386254</v>
      </c>
      <c r="C12" s="16">
        <f t="shared" ref="C12:I12" si="2">C8-C10</f>
        <v>110835192</v>
      </c>
      <c r="D12" s="16">
        <f t="shared" si="2"/>
        <v>120873041</v>
      </c>
      <c r="E12" s="16">
        <f t="shared" si="2"/>
        <v>141411306</v>
      </c>
      <c r="F12" s="16">
        <f>F8-F10</f>
        <v>144899040</v>
      </c>
      <c r="G12" s="16">
        <f t="shared" si="2"/>
        <v>151513534</v>
      </c>
      <c r="H12" s="16">
        <f t="shared" si="2"/>
        <v>241472136</v>
      </c>
      <c r="I12" s="16">
        <f t="shared" si="2"/>
        <v>249641011</v>
      </c>
      <c r="J12" s="10"/>
    </row>
    <row r="13" spans="1:10" x14ac:dyDescent="0.25">
      <c r="A13" s="38" t="s">
        <v>69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7" t="s">
        <v>5</v>
      </c>
      <c r="B14" s="15">
        <v>3696998</v>
      </c>
      <c r="C14" s="15">
        <v>22278565</v>
      </c>
      <c r="D14" s="15">
        <v>35141345</v>
      </c>
      <c r="E14" s="15">
        <v>8493527</v>
      </c>
      <c r="F14" s="15">
        <v>7615749</v>
      </c>
      <c r="G14" s="15">
        <v>13182341</v>
      </c>
      <c r="H14" s="1">
        <v>14451140</v>
      </c>
      <c r="I14" s="1">
        <v>8677083</v>
      </c>
      <c r="J14" s="1"/>
    </row>
    <row r="15" spans="1:10" x14ac:dyDescent="0.25">
      <c r="A15" s="7" t="s">
        <v>42</v>
      </c>
      <c r="B15" s="15">
        <v>5605710</v>
      </c>
      <c r="C15" s="15">
        <v>560164</v>
      </c>
      <c r="D15" s="15">
        <v>0</v>
      </c>
      <c r="E15" s="15">
        <v>0</v>
      </c>
      <c r="F15" s="15">
        <v>0</v>
      </c>
      <c r="G15" s="15">
        <v>212800</v>
      </c>
      <c r="J15" s="1"/>
    </row>
    <row r="16" spans="1:10" x14ac:dyDescent="0.25">
      <c r="A16" s="7" t="s">
        <v>90</v>
      </c>
      <c r="B16" s="15"/>
      <c r="C16" s="15"/>
      <c r="D16" s="15"/>
      <c r="E16" s="15"/>
      <c r="F16" s="15"/>
      <c r="G16" s="15"/>
      <c r="I16" s="1">
        <v>3751668</v>
      </c>
      <c r="J16" s="1"/>
    </row>
    <row r="17" spans="1:10" x14ac:dyDescent="0.25">
      <c r="A17" s="7" t="s">
        <v>9</v>
      </c>
      <c r="B17" s="15">
        <v>1440199</v>
      </c>
      <c r="C17" s="15">
        <v>1375552</v>
      </c>
      <c r="D17" s="15">
        <v>8643565</v>
      </c>
      <c r="E17" s="15">
        <v>4408511</v>
      </c>
      <c r="F17" s="15">
        <v>1945432</v>
      </c>
      <c r="G17" s="15">
        <v>173269</v>
      </c>
      <c r="H17" s="1">
        <v>6749327</v>
      </c>
      <c r="I17" s="1">
        <v>794235</v>
      </c>
      <c r="J17" s="1"/>
    </row>
    <row r="18" spans="1:10" x14ac:dyDescent="0.25">
      <c r="A18" s="35" t="s">
        <v>70</v>
      </c>
      <c r="B18" s="16">
        <f t="shared" ref="B18:H18" si="3">B12-B14-B15+B17-B16</f>
        <v>80523745</v>
      </c>
      <c r="C18" s="16">
        <f t="shared" si="3"/>
        <v>89372015</v>
      </c>
      <c r="D18" s="16">
        <f t="shared" si="3"/>
        <v>94375261</v>
      </c>
      <c r="E18" s="16">
        <f t="shared" si="3"/>
        <v>137326290</v>
      </c>
      <c r="F18" s="16">
        <f t="shared" si="3"/>
        <v>139228723</v>
      </c>
      <c r="G18" s="16">
        <f t="shared" si="3"/>
        <v>138291662</v>
      </c>
      <c r="H18" s="16">
        <f t="shared" si="3"/>
        <v>233770323</v>
      </c>
      <c r="I18" s="16">
        <f>I12-I14-I15+I17-I16</f>
        <v>238006495</v>
      </c>
      <c r="J18" s="10"/>
    </row>
    <row r="19" spans="1:10" x14ac:dyDescent="0.25">
      <c r="A19" s="7" t="s">
        <v>6</v>
      </c>
      <c r="B19" s="15">
        <v>0</v>
      </c>
      <c r="C19" s="15">
        <v>0</v>
      </c>
      <c r="D19" s="15">
        <v>0</v>
      </c>
      <c r="E19" s="15">
        <v>6539347</v>
      </c>
      <c r="F19" s="15">
        <v>6629939</v>
      </c>
      <c r="G19" s="15">
        <v>6585317</v>
      </c>
      <c r="H19" s="15">
        <v>11131920</v>
      </c>
      <c r="I19" s="1">
        <v>11333643</v>
      </c>
      <c r="J19" s="10"/>
    </row>
    <row r="20" spans="1:10" x14ac:dyDescent="0.25">
      <c r="A20" s="35" t="s">
        <v>71</v>
      </c>
      <c r="B20" s="10">
        <f>B18-B19</f>
        <v>80523745</v>
      </c>
      <c r="C20" s="10">
        <f t="shared" ref="C20:I20" si="4">C18-C19</f>
        <v>89372015</v>
      </c>
      <c r="D20" s="10">
        <f t="shared" si="4"/>
        <v>94375261</v>
      </c>
      <c r="E20" s="10">
        <f t="shared" si="4"/>
        <v>130786943</v>
      </c>
      <c r="F20" s="10">
        <f t="shared" si="4"/>
        <v>132598784</v>
      </c>
      <c r="G20" s="10">
        <f t="shared" si="4"/>
        <v>131706345</v>
      </c>
      <c r="H20" s="10">
        <f t="shared" si="4"/>
        <v>222638403</v>
      </c>
      <c r="I20" s="10">
        <f t="shared" si="4"/>
        <v>226672852</v>
      </c>
      <c r="J20" s="10"/>
    </row>
    <row r="21" spans="1:10" x14ac:dyDescent="0.25">
      <c r="A21" s="3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34" t="s">
        <v>72</v>
      </c>
      <c r="B22" s="10">
        <f t="shared" ref="B22:I22" si="5">SUM(B23:B24)</f>
        <v>5584281</v>
      </c>
      <c r="C22" s="10">
        <f t="shared" si="5"/>
        <v>6834354</v>
      </c>
      <c r="D22" s="10">
        <f t="shared" si="5"/>
        <v>4995814</v>
      </c>
      <c r="E22" s="10">
        <f t="shared" si="5"/>
        <v>10705456</v>
      </c>
      <c r="F22" s="10">
        <f t="shared" si="5"/>
        <v>11492472</v>
      </c>
      <c r="G22" s="10">
        <f t="shared" si="5"/>
        <v>9431842</v>
      </c>
      <c r="H22" s="10">
        <f t="shared" si="5"/>
        <v>10201697</v>
      </c>
      <c r="I22" s="10">
        <f t="shared" si="5"/>
        <v>14642685</v>
      </c>
    </row>
    <row r="23" spans="1:10" x14ac:dyDescent="0.25">
      <c r="A23" s="7" t="s">
        <v>10</v>
      </c>
      <c r="B23" s="15">
        <v>5584281</v>
      </c>
      <c r="C23" s="15">
        <v>6671007</v>
      </c>
      <c r="D23" s="15">
        <v>2148972</v>
      </c>
      <c r="E23" s="15">
        <v>3903578</v>
      </c>
      <c r="F23" s="15">
        <v>5688160</v>
      </c>
      <c r="G23" s="15">
        <v>9000660</v>
      </c>
      <c r="H23" s="1">
        <v>11030414</v>
      </c>
      <c r="I23" s="1">
        <v>10541449</v>
      </c>
    </row>
    <row r="24" spans="1:10" x14ac:dyDescent="0.25">
      <c r="A24" s="7" t="s">
        <v>11</v>
      </c>
      <c r="B24" s="15">
        <v>0</v>
      </c>
      <c r="C24" s="15">
        <v>163347</v>
      </c>
      <c r="D24" s="15">
        <v>2846842</v>
      </c>
      <c r="E24" s="15">
        <v>6801878</v>
      </c>
      <c r="F24" s="15">
        <v>5804312</v>
      </c>
      <c r="G24" s="15">
        <v>431182</v>
      </c>
      <c r="H24" s="1">
        <v>-828717</v>
      </c>
      <c r="I24" s="1">
        <v>4101236</v>
      </c>
    </row>
    <row r="25" spans="1:10" x14ac:dyDescent="0.25">
      <c r="A25" s="21"/>
      <c r="B25" s="15"/>
      <c r="C25" s="15"/>
      <c r="D25" s="15"/>
      <c r="E25" s="15"/>
      <c r="F25" s="15"/>
      <c r="G25" s="15"/>
    </row>
    <row r="26" spans="1:10" x14ac:dyDescent="0.25">
      <c r="A26" s="35" t="s">
        <v>73</v>
      </c>
      <c r="B26" s="11">
        <f>B20-B22</f>
        <v>74939464</v>
      </c>
      <c r="C26" s="11">
        <f t="shared" ref="C26:I26" si="6">C20-C22</f>
        <v>82537661</v>
      </c>
      <c r="D26" s="11">
        <f t="shared" si="6"/>
        <v>89379447</v>
      </c>
      <c r="E26" s="11">
        <f t="shared" si="6"/>
        <v>120081487</v>
      </c>
      <c r="F26" s="11">
        <f>F20-F22</f>
        <v>121106312</v>
      </c>
      <c r="G26" s="11">
        <f t="shared" si="6"/>
        <v>122274503</v>
      </c>
      <c r="H26" s="11">
        <f t="shared" si="6"/>
        <v>212436706</v>
      </c>
      <c r="I26" s="11">
        <f t="shared" si="6"/>
        <v>212030167</v>
      </c>
      <c r="J26" s="10"/>
    </row>
    <row r="27" spans="1:10" x14ac:dyDescent="0.25">
      <c r="A27" s="3"/>
      <c r="B27" s="12"/>
      <c r="C27" s="10"/>
      <c r="D27" s="10"/>
      <c r="E27" s="10"/>
      <c r="F27" s="10"/>
      <c r="G27" s="10"/>
    </row>
    <row r="28" spans="1:10" x14ac:dyDescent="0.25">
      <c r="A28" s="35" t="s">
        <v>74</v>
      </c>
      <c r="B28" s="13">
        <f>B26/('1'!B45/10)</f>
        <v>13.877678518518518</v>
      </c>
      <c r="C28" s="13">
        <f>C26/('1'!C45/10)</f>
        <v>3.1745254230769229</v>
      </c>
      <c r="D28" s="13">
        <f>D26/('1'!D45/10)</f>
        <v>3.4376710384615383</v>
      </c>
      <c r="E28" s="13">
        <f>E26/('1'!E45/10)</f>
        <v>3.1600391315789476</v>
      </c>
      <c r="F28" s="13">
        <f>F26/('1'!F45/10)</f>
        <v>3.187008210526316</v>
      </c>
      <c r="G28" s="13">
        <f>G26/('1'!G45/10)</f>
        <v>3.2177500789473683</v>
      </c>
      <c r="H28" s="13">
        <f>H26/('1'!H45/10)</f>
        <v>4.0051256373134327</v>
      </c>
      <c r="I28" s="13">
        <f>I26/('1'!I45/10)</f>
        <v>3.9974610495775087</v>
      </c>
    </row>
    <row r="29" spans="1:10" x14ac:dyDescent="0.25">
      <c r="A29" s="38" t="s">
        <v>75</v>
      </c>
      <c r="B29">
        <f>'1'!B56</f>
        <v>5400000</v>
      </c>
      <c r="C29">
        <f>'1'!C56</f>
        <v>26000000</v>
      </c>
      <c r="D29">
        <f>'1'!D56</f>
        <v>26000000</v>
      </c>
      <c r="E29">
        <f>'1'!E56</f>
        <v>38000000</v>
      </c>
      <c r="F29">
        <f>'1'!F56</f>
        <v>38000000</v>
      </c>
      <c r="G29">
        <f>'1'!G56</f>
        <v>38000000</v>
      </c>
      <c r="H29">
        <f>'1'!H56</f>
        <v>53041209</v>
      </c>
      <c r="I29">
        <f>'1'!I56</f>
        <v>53041209</v>
      </c>
    </row>
    <row r="49" spans="1:2" x14ac:dyDescent="0.25">
      <c r="A49" s="9"/>
      <c r="B4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4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1" sqref="A21"/>
    </sheetView>
  </sheetViews>
  <sheetFormatPr defaultRowHeight="15" x14ac:dyDescent="0.25"/>
  <cols>
    <col min="1" max="1" width="62.7109375" customWidth="1"/>
    <col min="2" max="3" width="16" bestFit="1" customWidth="1"/>
    <col min="4" max="5" width="14.42578125" customWidth="1"/>
    <col min="6" max="7" width="16" bestFit="1" customWidth="1"/>
    <col min="8" max="8" width="15.28515625" bestFit="1" customWidth="1"/>
    <col min="9" max="9" width="14.28515625" bestFit="1" customWidth="1"/>
  </cols>
  <sheetData>
    <row r="1" spans="1:9" ht="15.75" x14ac:dyDescent="0.25">
      <c r="A1" s="4" t="s">
        <v>23</v>
      </c>
    </row>
    <row r="2" spans="1:9" ht="15.75" x14ac:dyDescent="0.25">
      <c r="A2" s="4" t="s">
        <v>76</v>
      </c>
      <c r="B2" s="4"/>
      <c r="C2" s="4"/>
      <c r="D2" s="4"/>
      <c r="E2" s="4"/>
      <c r="F2" s="19"/>
      <c r="G2" s="2"/>
    </row>
    <row r="3" spans="1:9" ht="15.75" x14ac:dyDescent="0.25">
      <c r="A3" s="4" t="s">
        <v>57</v>
      </c>
      <c r="B3" s="4"/>
      <c r="C3" s="4"/>
      <c r="D3" s="4"/>
      <c r="E3" s="4"/>
      <c r="F3" s="20"/>
      <c r="G3" s="20"/>
    </row>
    <row r="4" spans="1:9" ht="15.75" x14ac:dyDescent="0.25">
      <c r="B4" s="4"/>
      <c r="C4" s="4"/>
      <c r="D4" s="4"/>
      <c r="E4" s="4"/>
      <c r="F4" s="19"/>
      <c r="G4" s="2"/>
    </row>
    <row r="5" spans="1:9" ht="15.75" x14ac:dyDescent="0.25">
      <c r="A5" s="4"/>
      <c r="B5" s="32">
        <v>2012</v>
      </c>
      <c r="C5" s="32">
        <v>2013</v>
      </c>
      <c r="D5" s="32">
        <v>2014</v>
      </c>
      <c r="E5" s="32">
        <v>2015</v>
      </c>
      <c r="F5" s="32">
        <v>2016</v>
      </c>
      <c r="G5" s="32">
        <v>2017</v>
      </c>
      <c r="H5" s="32">
        <v>2018</v>
      </c>
      <c r="I5" s="32">
        <v>2019</v>
      </c>
    </row>
    <row r="6" spans="1:9" x14ac:dyDescent="0.25">
      <c r="A6" s="35" t="s">
        <v>77</v>
      </c>
    </row>
    <row r="7" spans="1:9" x14ac:dyDescent="0.25">
      <c r="A7" t="s">
        <v>15</v>
      </c>
      <c r="B7" s="26">
        <v>389443431</v>
      </c>
      <c r="C7" s="26">
        <v>487906850</v>
      </c>
      <c r="D7" s="26">
        <v>597117621</v>
      </c>
      <c r="E7" s="26">
        <v>659817649</v>
      </c>
      <c r="F7" s="26">
        <v>386054927</v>
      </c>
      <c r="G7" s="26">
        <v>765098182</v>
      </c>
      <c r="H7" s="26">
        <v>790445706</v>
      </c>
      <c r="I7" s="1">
        <v>1102867991</v>
      </c>
    </row>
    <row r="8" spans="1:9" x14ac:dyDescent="0.25">
      <c r="A8" s="7" t="s">
        <v>21</v>
      </c>
      <c r="B8" s="26">
        <v>-251862626</v>
      </c>
      <c r="C8" s="26">
        <v>-201772568</v>
      </c>
      <c r="D8" s="26">
        <v>-379119665</v>
      </c>
      <c r="E8" s="26">
        <v>-361561709</v>
      </c>
      <c r="F8" s="26">
        <v>-264716032</v>
      </c>
      <c r="G8" s="26">
        <v>-491419815</v>
      </c>
      <c r="H8" s="26">
        <v>-479559872</v>
      </c>
      <c r="I8" s="1">
        <v>-621247166</v>
      </c>
    </row>
    <row r="9" spans="1:9" x14ac:dyDescent="0.25">
      <c r="A9" s="7" t="s">
        <v>35</v>
      </c>
      <c r="B9" s="26">
        <v>-102621182</v>
      </c>
      <c r="C9" s="26">
        <v>-102030865</v>
      </c>
      <c r="D9" s="26">
        <v>-91316944</v>
      </c>
      <c r="E9" s="26">
        <v>-129976060</v>
      </c>
      <c r="F9" s="26">
        <v>-81489213</v>
      </c>
      <c r="G9" s="26">
        <v>-189761917</v>
      </c>
      <c r="H9" s="26">
        <v>-165932027</v>
      </c>
      <c r="I9" s="1">
        <v>-257395740</v>
      </c>
    </row>
    <row r="10" spans="1:9" x14ac:dyDescent="0.25">
      <c r="A10" s="7" t="s">
        <v>33</v>
      </c>
      <c r="B10" s="26">
        <v>-3696998</v>
      </c>
      <c r="C10" s="26">
        <v>-18737172</v>
      </c>
      <c r="D10" s="26">
        <v>-35141345</v>
      </c>
      <c r="E10" s="26">
        <v>-8493527</v>
      </c>
      <c r="F10" s="26">
        <v>-5313128</v>
      </c>
      <c r="G10" s="26">
        <v>-13182341</v>
      </c>
      <c r="H10" s="26">
        <v>-14451140</v>
      </c>
      <c r="I10" s="1">
        <v>-8677083</v>
      </c>
    </row>
    <row r="11" spans="1:9" x14ac:dyDescent="0.25">
      <c r="A11" s="7" t="s">
        <v>22</v>
      </c>
      <c r="B11" s="26">
        <v>-4545944</v>
      </c>
      <c r="C11" s="26">
        <v>-5584280</v>
      </c>
      <c r="D11" s="26">
        <v>-10211417</v>
      </c>
      <c r="E11" s="26">
        <v>-11269175</v>
      </c>
      <c r="F11" s="26">
        <v>-3533670</v>
      </c>
      <c r="G11" s="26">
        <v>-19232287</v>
      </c>
      <c r="H11" s="26">
        <v>-12461813</v>
      </c>
      <c r="I11" s="1">
        <v>-17878657</v>
      </c>
    </row>
    <row r="12" spans="1:9" x14ac:dyDescent="0.25">
      <c r="A12" t="s">
        <v>91</v>
      </c>
      <c r="B12" s="26"/>
      <c r="C12" s="26"/>
      <c r="D12" s="26"/>
      <c r="E12" s="26"/>
      <c r="F12" s="26"/>
      <c r="G12" s="26"/>
      <c r="H12" s="26"/>
      <c r="I12" s="1">
        <v>-246222</v>
      </c>
    </row>
    <row r="13" spans="1:9" x14ac:dyDescent="0.25">
      <c r="A13" s="3"/>
      <c r="B13" s="16">
        <f t="shared" ref="B13:H13" si="0">SUM(B7:B12)</f>
        <v>26716681</v>
      </c>
      <c r="C13" s="16">
        <f t="shared" si="0"/>
        <v>159781965</v>
      </c>
      <c r="D13" s="16">
        <f t="shared" si="0"/>
        <v>81328250</v>
      </c>
      <c r="E13" s="16">
        <f t="shared" si="0"/>
        <v>148517178</v>
      </c>
      <c r="F13" s="16">
        <f t="shared" si="0"/>
        <v>31002884</v>
      </c>
      <c r="G13" s="16">
        <f t="shared" si="0"/>
        <v>51501822</v>
      </c>
      <c r="H13" s="16">
        <f t="shared" si="0"/>
        <v>118040854</v>
      </c>
      <c r="I13" s="16">
        <f>SUM(I7:I12)</f>
        <v>197423123</v>
      </c>
    </row>
    <row r="14" spans="1:9" x14ac:dyDescent="0.25">
      <c r="C14" s="1"/>
      <c r="D14" s="1"/>
      <c r="E14" s="1"/>
      <c r="F14" s="1"/>
    </row>
    <row r="15" spans="1:9" x14ac:dyDescent="0.25">
      <c r="A15" s="35" t="s">
        <v>78</v>
      </c>
    </row>
    <row r="16" spans="1:9" x14ac:dyDescent="0.25">
      <c r="A16" t="s">
        <v>44</v>
      </c>
      <c r="B16" s="26">
        <v>-58068698</v>
      </c>
      <c r="C16" s="26">
        <v>-298270547</v>
      </c>
      <c r="D16" s="26">
        <v>-94945718</v>
      </c>
      <c r="E16" s="26">
        <v>-229759183</v>
      </c>
      <c r="F16" s="26">
        <v>-97884312</v>
      </c>
      <c r="G16" s="26">
        <v>-83559053</v>
      </c>
      <c r="H16" s="26">
        <v>-350397114</v>
      </c>
      <c r="I16" s="1">
        <v>-224801663</v>
      </c>
    </row>
    <row r="17" spans="1:9" x14ac:dyDescent="0.25">
      <c r="A17" s="7" t="s">
        <v>50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1400000</v>
      </c>
      <c r="H17" s="26"/>
    </row>
    <row r="18" spans="1:9" x14ac:dyDescent="0.25">
      <c r="A18" s="7" t="s">
        <v>17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-91171085</v>
      </c>
      <c r="H18" s="26"/>
    </row>
    <row r="19" spans="1:9" x14ac:dyDescent="0.25">
      <c r="A19" s="7" t="s">
        <v>43</v>
      </c>
      <c r="B19" s="26">
        <v>0</v>
      </c>
      <c r="C19" s="26">
        <v>0</v>
      </c>
      <c r="D19" s="26">
        <v>-42035617</v>
      </c>
      <c r="E19" s="26">
        <v>-3104500</v>
      </c>
      <c r="F19" s="26">
        <v>0</v>
      </c>
      <c r="G19" s="26">
        <v>0</v>
      </c>
      <c r="H19" s="26">
        <v>-200000</v>
      </c>
    </row>
    <row r="20" spans="1:9" x14ac:dyDescent="0.25">
      <c r="A20" s="7" t="s">
        <v>45</v>
      </c>
      <c r="B20" s="26">
        <v>0</v>
      </c>
      <c r="C20" s="26">
        <v>0</v>
      </c>
      <c r="D20" s="26">
        <v>-1037000</v>
      </c>
      <c r="E20" s="26">
        <v>2504385</v>
      </c>
      <c r="F20" s="26">
        <v>0</v>
      </c>
      <c r="G20" s="26">
        <v>0</v>
      </c>
      <c r="H20" s="26"/>
    </row>
    <row r="21" spans="1:9" x14ac:dyDescent="0.25">
      <c r="A21" s="7" t="s">
        <v>34</v>
      </c>
      <c r="B21" s="26">
        <v>5759801</v>
      </c>
      <c r="C21" s="26">
        <v>23998704</v>
      </c>
      <c r="D21" s="26">
        <v>0</v>
      </c>
      <c r="E21" s="26">
        <v>0</v>
      </c>
      <c r="F21" s="26">
        <v>0</v>
      </c>
      <c r="G21" s="26">
        <v>0</v>
      </c>
      <c r="H21" s="26"/>
    </row>
    <row r="22" spans="1:9" x14ac:dyDescent="0.25">
      <c r="A22" s="3"/>
      <c r="B22" s="27">
        <f>SUM(B16:B21)</f>
        <v>-52308897</v>
      </c>
      <c r="C22" s="27">
        <f>SUM(C16:C21)</f>
        <v>-274271843</v>
      </c>
      <c r="D22" s="27">
        <f t="shared" ref="D22:I22" si="1">SUM(D16:D21)</f>
        <v>-138018335</v>
      </c>
      <c r="E22" s="27">
        <f t="shared" si="1"/>
        <v>-230359298</v>
      </c>
      <c r="F22" s="27">
        <f t="shared" si="1"/>
        <v>-97884312</v>
      </c>
      <c r="G22" s="27">
        <f t="shared" si="1"/>
        <v>-173330138</v>
      </c>
      <c r="H22" s="27">
        <f t="shared" si="1"/>
        <v>-350597114</v>
      </c>
      <c r="I22" s="27">
        <f t="shared" si="1"/>
        <v>-224801663</v>
      </c>
    </row>
    <row r="24" spans="1:9" x14ac:dyDescent="0.25">
      <c r="A24" s="35" t="s">
        <v>79</v>
      </c>
    </row>
    <row r="25" spans="1:9" x14ac:dyDescent="0.25">
      <c r="A25" s="7" t="s">
        <v>16</v>
      </c>
      <c r="B25" s="26">
        <v>0</v>
      </c>
      <c r="C25" s="26">
        <v>142500000</v>
      </c>
      <c r="D25" s="26">
        <v>-6400372</v>
      </c>
      <c r="E25" s="26">
        <v>-45963913</v>
      </c>
      <c r="F25" s="26">
        <v>0</v>
      </c>
      <c r="G25" s="26">
        <v>0</v>
      </c>
      <c r="H25" s="26"/>
    </row>
    <row r="26" spans="1:9" x14ac:dyDescent="0.25">
      <c r="A26" s="7" t="s">
        <v>46</v>
      </c>
      <c r="B26" s="26">
        <v>0</v>
      </c>
      <c r="C26" s="26">
        <v>0</v>
      </c>
      <c r="D26" s="26">
        <v>95871334</v>
      </c>
      <c r="E26" s="26">
        <v>-111453076</v>
      </c>
      <c r="F26" s="26">
        <v>56796820</v>
      </c>
      <c r="G26" s="26">
        <v>144104150</v>
      </c>
      <c r="H26" s="26">
        <v>-184446119</v>
      </c>
      <c r="I26" s="1">
        <v>1750449</v>
      </c>
    </row>
    <row r="27" spans="1:9" x14ac:dyDescent="0.25">
      <c r="A27" s="7" t="s">
        <v>39</v>
      </c>
      <c r="B27" s="26">
        <v>0</v>
      </c>
      <c r="C27" s="26">
        <v>0</v>
      </c>
      <c r="D27" s="26">
        <v>-57612733</v>
      </c>
      <c r="E27" s="26">
        <v>-34785487</v>
      </c>
      <c r="F27" s="26">
        <v>-314014</v>
      </c>
      <c r="G27" s="26">
        <v>3106600</v>
      </c>
      <c r="H27" s="26">
        <v>-899367</v>
      </c>
      <c r="I27" s="1">
        <v>-634459</v>
      </c>
    </row>
    <row r="28" spans="1:9" x14ac:dyDescent="0.25">
      <c r="A28" s="7" t="s">
        <v>48</v>
      </c>
      <c r="B28" s="26">
        <v>0</v>
      </c>
      <c r="C28" s="26">
        <v>0</v>
      </c>
      <c r="D28" s="26">
        <v>0</v>
      </c>
      <c r="E28" s="26">
        <v>-4507193</v>
      </c>
      <c r="F28" s="26">
        <v>0</v>
      </c>
      <c r="G28" s="26"/>
      <c r="H28" s="26"/>
    </row>
    <row r="29" spans="1:9" x14ac:dyDescent="0.25">
      <c r="A29" s="7" t="s">
        <v>52</v>
      </c>
      <c r="B29" s="26"/>
      <c r="C29" s="26"/>
      <c r="D29" s="26"/>
      <c r="E29" s="26"/>
      <c r="F29" s="26"/>
      <c r="G29" s="26"/>
      <c r="H29" s="26">
        <v>-45621949</v>
      </c>
      <c r="I29" s="1">
        <v>-51917465</v>
      </c>
    </row>
    <row r="30" spans="1:9" x14ac:dyDescent="0.25">
      <c r="A30" s="7" t="s">
        <v>49</v>
      </c>
      <c r="B30" s="26">
        <v>0</v>
      </c>
      <c r="C30" s="26">
        <v>0</v>
      </c>
      <c r="D30" s="26">
        <v>0</v>
      </c>
      <c r="E30" s="26">
        <v>149937500</v>
      </c>
      <c r="F30" s="26">
        <v>0</v>
      </c>
      <c r="G30" s="26"/>
      <c r="H30" s="26">
        <v>533768475</v>
      </c>
    </row>
    <row r="31" spans="1:9" x14ac:dyDescent="0.25">
      <c r="A31" s="7" t="s">
        <v>38</v>
      </c>
      <c r="B31" s="26">
        <v>0</v>
      </c>
      <c r="C31" s="26">
        <v>0</v>
      </c>
      <c r="D31" s="26">
        <v>133862500</v>
      </c>
      <c r="E31" s="26">
        <v>0</v>
      </c>
      <c r="F31" s="26">
        <v>0</v>
      </c>
      <c r="G31" s="26"/>
      <c r="H31" s="26"/>
    </row>
    <row r="32" spans="1:9" x14ac:dyDescent="0.25">
      <c r="A32" s="3"/>
      <c r="B32" s="28">
        <f t="shared" ref="B32:I32" si="2">SUM(B25:B31)</f>
        <v>0</v>
      </c>
      <c r="C32" s="28">
        <f t="shared" si="2"/>
        <v>142500000</v>
      </c>
      <c r="D32" s="28">
        <f t="shared" si="2"/>
        <v>165720729</v>
      </c>
      <c r="E32" s="28">
        <f t="shared" si="2"/>
        <v>-46772169</v>
      </c>
      <c r="F32" s="28">
        <f t="shared" si="2"/>
        <v>56482806</v>
      </c>
      <c r="G32" s="28">
        <f t="shared" si="2"/>
        <v>147210750</v>
      </c>
      <c r="H32" s="28">
        <f t="shared" si="2"/>
        <v>302801040</v>
      </c>
      <c r="I32" s="28">
        <f t="shared" si="2"/>
        <v>-50801475</v>
      </c>
    </row>
    <row r="33" spans="1:9" x14ac:dyDescent="0.25">
      <c r="B33" s="26"/>
      <c r="C33" s="26"/>
      <c r="D33" s="26"/>
      <c r="E33" s="26"/>
      <c r="F33" s="26"/>
      <c r="G33" s="26"/>
      <c r="H33" s="26"/>
    </row>
    <row r="34" spans="1:9" x14ac:dyDescent="0.25">
      <c r="A34" s="3" t="s">
        <v>80</v>
      </c>
      <c r="B34" s="29">
        <f t="shared" ref="B34:I34" si="3">SUM(B13,B22,B32)</f>
        <v>-25592216</v>
      </c>
      <c r="C34" s="29">
        <f t="shared" si="3"/>
        <v>28010122</v>
      </c>
      <c r="D34" s="29">
        <f t="shared" si="3"/>
        <v>109030644</v>
      </c>
      <c r="E34" s="29">
        <f t="shared" si="3"/>
        <v>-128614289</v>
      </c>
      <c r="F34" s="29">
        <f t="shared" si="3"/>
        <v>-10398622</v>
      </c>
      <c r="G34" s="29">
        <f t="shared" si="3"/>
        <v>25382434</v>
      </c>
      <c r="H34" s="29">
        <f t="shared" si="3"/>
        <v>70244780</v>
      </c>
      <c r="I34" s="29">
        <f t="shared" si="3"/>
        <v>-78180015</v>
      </c>
    </row>
    <row r="35" spans="1:9" x14ac:dyDescent="0.25">
      <c r="A35" s="38" t="s">
        <v>81</v>
      </c>
      <c r="B35" s="26">
        <v>41558464</v>
      </c>
      <c r="C35" s="26">
        <v>15966250</v>
      </c>
      <c r="D35" s="26">
        <v>43976372</v>
      </c>
      <c r="E35" s="26">
        <v>153007016</v>
      </c>
      <c r="F35" s="26">
        <v>24392730</v>
      </c>
      <c r="G35" s="26">
        <v>13994108</v>
      </c>
      <c r="H35" s="26">
        <v>39376541</v>
      </c>
      <c r="I35" s="1">
        <v>109621323</v>
      </c>
    </row>
    <row r="36" spans="1:9" x14ac:dyDescent="0.25">
      <c r="A36" s="35" t="s">
        <v>82</v>
      </c>
      <c r="B36" s="29">
        <f>SUM(B34:B35)</f>
        <v>15966248</v>
      </c>
      <c r="C36" s="29">
        <f t="shared" ref="C36:I36" si="4">SUM(C34:C35)</f>
        <v>43976372</v>
      </c>
      <c r="D36" s="29">
        <f t="shared" si="4"/>
        <v>153007016</v>
      </c>
      <c r="E36" s="29">
        <f t="shared" si="4"/>
        <v>24392727</v>
      </c>
      <c r="F36" s="29">
        <f t="shared" si="4"/>
        <v>13994108</v>
      </c>
      <c r="G36" s="29">
        <f t="shared" si="4"/>
        <v>39376542</v>
      </c>
      <c r="H36" s="29">
        <f t="shared" si="4"/>
        <v>109621321</v>
      </c>
      <c r="I36" s="29">
        <f t="shared" si="4"/>
        <v>31441308</v>
      </c>
    </row>
    <row r="37" spans="1:9" x14ac:dyDescent="0.25">
      <c r="B37" s="3"/>
      <c r="C37" s="3"/>
      <c r="D37" s="3"/>
      <c r="E37" s="3"/>
      <c r="F37" s="3"/>
      <c r="G37" s="3"/>
    </row>
    <row r="38" spans="1:9" x14ac:dyDescent="0.25">
      <c r="A38" s="3"/>
      <c r="B38" s="3"/>
      <c r="C38" s="13"/>
      <c r="D38" s="3"/>
      <c r="E38" s="3"/>
      <c r="F38" s="3"/>
      <c r="G38" s="25"/>
      <c r="H38" s="3"/>
      <c r="I38" s="3"/>
    </row>
    <row r="40" spans="1:9" ht="15.75" x14ac:dyDescent="0.25">
      <c r="A40" s="4"/>
      <c r="B40" s="14"/>
      <c r="C40" s="14"/>
      <c r="D40" s="14"/>
      <c r="E40" s="14"/>
      <c r="F40" s="14"/>
      <c r="G40" s="14"/>
    </row>
    <row r="43" spans="1:9" x14ac:dyDescent="0.25">
      <c r="A43" s="35" t="s">
        <v>83</v>
      </c>
      <c r="B43" s="13">
        <f>B13/('1'!B45/10)</f>
        <v>4.9475335185185187</v>
      </c>
      <c r="C43" s="13">
        <f>C13/('1'!C45/10)</f>
        <v>6.1454601923076924</v>
      </c>
      <c r="D43" s="13">
        <f>D13/('1'!D45/10)</f>
        <v>3.1280096153846153</v>
      </c>
      <c r="E43" s="13">
        <f>E13/('1'!E45/10)</f>
        <v>3.9083467894736841</v>
      </c>
      <c r="F43" s="13">
        <f>F13/('1'!F45/10)</f>
        <v>0.81586536842105262</v>
      </c>
      <c r="G43" s="13">
        <f>G13/('1'!G45/10)</f>
        <v>1.3553111052631579</v>
      </c>
      <c r="H43" s="13">
        <f>H13/('1'!H45/10)</f>
        <v>2.2254555698381613</v>
      </c>
      <c r="I43" s="13">
        <f>I13/('1'!I45/10)</f>
        <v>3.7220705696961018</v>
      </c>
    </row>
    <row r="44" spans="1:9" x14ac:dyDescent="0.25">
      <c r="A44" s="35" t="s">
        <v>84</v>
      </c>
      <c r="B44">
        <f>'1'!B56</f>
        <v>5400000</v>
      </c>
      <c r="C44">
        <f>'1'!C56</f>
        <v>26000000</v>
      </c>
      <c r="D44">
        <f>'1'!D56</f>
        <v>26000000</v>
      </c>
      <c r="E44">
        <f>'1'!E56</f>
        <v>38000000</v>
      </c>
      <c r="F44">
        <f>'1'!F56</f>
        <v>38000000</v>
      </c>
      <c r="G44">
        <f>'1'!G56</f>
        <v>38000000</v>
      </c>
      <c r="H44">
        <f>'1'!H56</f>
        <v>53041209</v>
      </c>
      <c r="I44">
        <f>'1'!I56</f>
        <v>53041209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7" sqref="H7:I13"/>
    </sheetView>
  </sheetViews>
  <sheetFormatPr defaultRowHeight="15" x14ac:dyDescent="0.25"/>
  <cols>
    <col min="1" max="1" width="39.5703125" bestFit="1" customWidth="1"/>
  </cols>
  <sheetData>
    <row r="1" spans="1:9" ht="15.75" x14ac:dyDescent="0.25">
      <c r="A1" s="4" t="s">
        <v>23</v>
      </c>
    </row>
    <row r="2" spans="1:9" x14ac:dyDescent="0.25">
      <c r="A2" s="3" t="s">
        <v>85</v>
      </c>
    </row>
    <row r="3" spans="1:9" ht="15.75" x14ac:dyDescent="0.25">
      <c r="A3" s="4" t="s">
        <v>57</v>
      </c>
    </row>
    <row r="6" spans="1:9" x14ac:dyDescent="0.25">
      <c r="B6">
        <v>2012</v>
      </c>
      <c r="C6">
        <v>2013</v>
      </c>
      <c r="D6">
        <v>2014</v>
      </c>
      <c r="E6">
        <v>2015</v>
      </c>
      <c r="F6">
        <v>2016</v>
      </c>
      <c r="G6">
        <v>2017</v>
      </c>
      <c r="H6">
        <v>2018</v>
      </c>
      <c r="I6">
        <v>2019</v>
      </c>
    </row>
    <row r="7" spans="1:9" x14ac:dyDescent="0.25">
      <c r="A7" s="7" t="s">
        <v>86</v>
      </c>
      <c r="B7" s="30">
        <f>'2'!B26/'1'!B21</f>
        <v>0.23799384930444975</v>
      </c>
      <c r="C7" s="30">
        <f>'2'!C26/'1'!C21</f>
        <v>0.13727908613540102</v>
      </c>
      <c r="D7" s="30">
        <f>'2'!D26/'1'!D21</f>
        <v>0.10407197621421083</v>
      </c>
      <c r="E7" s="30">
        <f>'2'!E26/'1'!E21</f>
        <v>0.12731922717028302</v>
      </c>
      <c r="F7" s="30">
        <f>'2'!F26/'1'!F21</f>
        <v>0.11209077528273621</v>
      </c>
      <c r="G7" s="30">
        <f>'2'!G26/'1'!G21</f>
        <v>9.1479521305885575E-2</v>
      </c>
      <c r="H7" s="30">
        <f>'2'!H26/'1'!H21</f>
        <v>0.1122959157059364</v>
      </c>
      <c r="I7" s="30">
        <f>'2'!I26/'1'!I21</f>
        <v>0.10325525188179431</v>
      </c>
    </row>
    <row r="8" spans="1:9" x14ac:dyDescent="0.25">
      <c r="A8" s="7" t="s">
        <v>87</v>
      </c>
      <c r="B8" s="30">
        <f>'2'!B26/'1'!B44</f>
        <v>0.27470356866424817</v>
      </c>
      <c r="C8" s="30">
        <f>'2'!C26/'1'!C44</f>
        <v>0.23232050329466633</v>
      </c>
      <c r="D8" s="30">
        <f>'2'!D26/'1'!D44</f>
        <v>0.15563206880293601</v>
      </c>
      <c r="E8" s="30">
        <f>'2'!E26/'1'!E44</f>
        <v>0.14378323063153348</v>
      </c>
      <c r="F8" s="30">
        <f>'2'!F26/'1'!F44</f>
        <v>0.13468868763463754</v>
      </c>
      <c r="G8" s="30">
        <f>'2'!G26/'1'!G44</f>
        <v>0.11970892877162025</v>
      </c>
      <c r="H8" s="30">
        <f>'2'!H26/'1'!H44</f>
        <v>0.12389900490479465</v>
      </c>
      <c r="I8" s="30">
        <f>'2'!I26/'1'!I44</f>
        <v>0.1131681782731811</v>
      </c>
    </row>
    <row r="9" spans="1:9" x14ac:dyDescent="0.25">
      <c r="A9" s="7" t="s">
        <v>53</v>
      </c>
      <c r="B9" s="30">
        <f>'1'!B26/'1'!B44</f>
        <v>0</v>
      </c>
      <c r="C9" s="30">
        <f>'1'!C26/'1'!C44</f>
        <v>0.41106580332600123</v>
      </c>
      <c r="D9" s="30">
        <f>'1'!D26/'1'!D44</f>
        <v>5.4626380967603465E-2</v>
      </c>
      <c r="E9" s="30">
        <f>'1'!E26/'1'!E44</f>
        <v>0</v>
      </c>
      <c r="F9" s="30">
        <f>'1'!F26/'1'!F44</f>
        <v>0</v>
      </c>
      <c r="G9" s="30">
        <f>'1'!G26/'1'!G44</f>
        <v>0</v>
      </c>
      <c r="H9" s="30">
        <f>'1'!H26/'1'!H44</f>
        <v>0</v>
      </c>
      <c r="I9" s="30">
        <f>'1'!I26/'1'!I44</f>
        <v>0</v>
      </c>
    </row>
    <row r="10" spans="1:9" x14ac:dyDescent="0.25">
      <c r="A10" s="7" t="s">
        <v>54</v>
      </c>
      <c r="B10" s="31">
        <f>'1'!B14/'1'!B30</f>
        <v>3.8923152729870116</v>
      </c>
      <c r="C10" s="31">
        <f>'1'!C14/'1'!C30</f>
        <v>2.174920346573094</v>
      </c>
      <c r="D10" s="31">
        <f>'1'!D14/'1'!D30</f>
        <v>1.7394189427110669</v>
      </c>
      <c r="E10" s="31">
        <f>'1'!E14/'1'!E30</f>
        <v>3.255072782505235</v>
      </c>
      <c r="F10" s="31">
        <f>'1'!F14/'1'!F30</f>
        <v>2.3567192711020839</v>
      </c>
      <c r="G10" s="31">
        <f>'1'!G14/'1'!G30</f>
        <v>1.9118162954084774</v>
      </c>
      <c r="H10" s="31">
        <f>'1'!H14/'1'!H30</f>
        <v>5.6082246710516754</v>
      </c>
      <c r="I10" s="31">
        <f>'1'!I14/'1'!I30</f>
        <v>6.3239620183645693</v>
      </c>
    </row>
    <row r="11" spans="1:9" x14ac:dyDescent="0.25">
      <c r="A11" s="7" t="s">
        <v>88</v>
      </c>
      <c r="B11" s="30">
        <f>'2'!B26/'2'!B6</f>
        <v>0.18059755889300444</v>
      </c>
      <c r="C11" s="30">
        <f>'2'!C26/'2'!C6</f>
        <v>0.16023418328477224</v>
      </c>
      <c r="D11" s="30">
        <f>'2'!D26/'2'!D6</f>
        <v>0.1501959996824187</v>
      </c>
      <c r="E11" s="30">
        <f>'2'!E26/'2'!E6</f>
        <v>0.18113241403345701</v>
      </c>
      <c r="F11" s="30">
        <f>'2'!F26/'2'!F6</f>
        <v>0.16386922781651178</v>
      </c>
      <c r="G11" s="30">
        <f>'2'!G26/'2'!G6</f>
        <v>0.15370378425195122</v>
      </c>
      <c r="H11" s="30">
        <f>'2'!H26/'2'!H6</f>
        <v>0.2237332155346278</v>
      </c>
      <c r="I11" s="30">
        <f>'2'!I26/'2'!I6</f>
        <v>0.18723665864223299</v>
      </c>
    </row>
    <row r="12" spans="1:9" x14ac:dyDescent="0.25">
      <c r="A12" t="s">
        <v>55</v>
      </c>
      <c r="B12" s="30">
        <f>'2'!B12/'2'!B6</f>
        <v>0.21300314760854239</v>
      </c>
      <c r="C12" s="30">
        <f>'2'!C12/'2'!C6</f>
        <v>0.21516949055935716</v>
      </c>
      <c r="D12" s="30">
        <f>'2'!D12/'2'!D6</f>
        <v>0.20311881351927566</v>
      </c>
      <c r="E12" s="30">
        <f>'2'!E12/'2'!E6</f>
        <v>0.2133065792848142</v>
      </c>
      <c r="F12" s="30">
        <f>'2'!F12/'2'!F6</f>
        <v>0.19606322250283578</v>
      </c>
      <c r="G12" s="30">
        <f>'2'!G12/'2'!G6</f>
        <v>0.1904583782375846</v>
      </c>
      <c r="H12" s="30">
        <f>'2'!H12/'2'!H6</f>
        <v>0.2543126301783975</v>
      </c>
      <c r="I12" s="30">
        <f>'2'!I12/'2'!I6</f>
        <v>0.22044952103305626</v>
      </c>
    </row>
    <row r="13" spans="1:9" x14ac:dyDescent="0.25">
      <c r="A13" s="7" t="s">
        <v>89</v>
      </c>
      <c r="B13" s="30">
        <f>'2'!B26/('1'!B44+'1'!B26)</f>
        <v>0.27470356866424817</v>
      </c>
      <c r="C13" s="30">
        <f>'2'!C26/('1'!C44+'1'!C26)</f>
        <v>0.16464186343901702</v>
      </c>
      <c r="D13" s="30">
        <f>'2'!D26/('1'!D44+'1'!D26)</f>
        <v>0.14757080954123866</v>
      </c>
      <c r="E13" s="30">
        <f>'2'!E26/('1'!E44+'1'!E26)</f>
        <v>0.14378323063153348</v>
      </c>
      <c r="F13" s="30">
        <f>'2'!F26/('1'!F44+'1'!F26)</f>
        <v>0.13468868763463754</v>
      </c>
      <c r="G13" s="30">
        <f>'2'!G26/('1'!G44+'1'!G26)</f>
        <v>0.11970892877162025</v>
      </c>
      <c r="H13" s="30">
        <f>'2'!H26/('1'!H44+'1'!H26)</f>
        <v>0.12389900490479465</v>
      </c>
      <c r="I13" s="30">
        <f>'2'!I26/('1'!I44+'1'!I26)</f>
        <v>0.1131681782731811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2020-04-11T15:33:11Z</dcterms:modified>
</cp:coreProperties>
</file>