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3" l="1"/>
  <c r="I25" i="3"/>
  <c r="I23" i="3"/>
  <c r="I12" i="3"/>
  <c r="I34" i="3" s="1"/>
  <c r="I16" i="2"/>
  <c r="I10" i="2"/>
  <c r="I26" i="3"/>
  <c r="I17" i="3"/>
  <c r="I21" i="2"/>
  <c r="I8" i="2"/>
  <c r="I53" i="1"/>
  <c r="I28" i="2" s="1"/>
  <c r="I42" i="1"/>
  <c r="I29" i="1"/>
  <c r="I40" i="1" s="1"/>
  <c r="I26" i="1"/>
  <c r="I12" i="1"/>
  <c r="I7" i="1"/>
  <c r="I12" i="2" l="1"/>
  <c r="I12" i="4" s="1"/>
  <c r="I28" i="3"/>
  <c r="I30" i="3" s="1"/>
  <c r="I17" i="2"/>
  <c r="I19" i="2" s="1"/>
  <c r="I25" i="2" s="1"/>
  <c r="I52" i="1"/>
  <c r="I35" i="3"/>
  <c r="I50" i="1"/>
  <c r="I9" i="4"/>
  <c r="I22" i="1"/>
  <c r="I10" i="4"/>
  <c r="C53" i="1"/>
  <c r="D53" i="1"/>
  <c r="E53" i="1"/>
  <c r="F53" i="1"/>
  <c r="G53" i="1"/>
  <c r="H53" i="1"/>
  <c r="B53" i="1"/>
  <c r="B28" i="2" l="1"/>
  <c r="B35" i="3"/>
  <c r="H35" i="3"/>
  <c r="H28" i="2"/>
  <c r="G28" i="2"/>
  <c r="G35" i="3"/>
  <c r="C28" i="2"/>
  <c r="C35" i="3"/>
  <c r="E28" i="2"/>
  <c r="E35" i="3"/>
  <c r="D28" i="2"/>
  <c r="D35" i="3"/>
  <c r="F35" i="3"/>
  <c r="F28" i="2"/>
  <c r="I11" i="4"/>
  <c r="I27" i="2"/>
  <c r="I13" i="4"/>
  <c r="I8" i="4"/>
  <c r="I7" i="4"/>
  <c r="H29" i="3"/>
  <c r="H25" i="3"/>
  <c r="H26" i="3" s="1"/>
  <c r="H17" i="3"/>
  <c r="H12" i="3"/>
  <c r="H34" i="3" s="1"/>
  <c r="H29" i="1"/>
  <c r="H26" i="1"/>
  <c r="H42" i="1"/>
  <c r="H12" i="1"/>
  <c r="H7" i="1"/>
  <c r="H21" i="2"/>
  <c r="H10" i="2"/>
  <c r="H8" i="2"/>
  <c r="H12" i="2" l="1"/>
  <c r="H17" i="2" s="1"/>
  <c r="H19" i="2" s="1"/>
  <c r="H25" i="2" s="1"/>
  <c r="H52" i="1"/>
  <c r="H9" i="4"/>
  <c r="H22" i="1"/>
  <c r="H10" i="4"/>
  <c r="H28" i="3"/>
  <c r="H30" i="3" s="1"/>
  <c r="H40" i="1"/>
  <c r="H50" i="1" s="1"/>
  <c r="C8" i="2"/>
  <c r="D8" i="2"/>
  <c r="E8" i="2"/>
  <c r="F8" i="2"/>
  <c r="G8" i="2"/>
  <c r="B8" i="2"/>
  <c r="H13" i="4" l="1"/>
  <c r="H8" i="4"/>
  <c r="H12" i="4"/>
  <c r="H7" i="4"/>
  <c r="H27" i="2"/>
  <c r="H11" i="4"/>
  <c r="C29" i="1"/>
  <c r="D29" i="1"/>
  <c r="E29" i="1"/>
  <c r="F29" i="1"/>
  <c r="G29" i="1"/>
  <c r="B29" i="1"/>
  <c r="C17" i="3"/>
  <c r="D17" i="3"/>
  <c r="E17" i="3"/>
  <c r="F17" i="3"/>
  <c r="G17" i="3"/>
  <c r="B17" i="3"/>
  <c r="C26" i="1" l="1"/>
  <c r="D26" i="1"/>
  <c r="E26" i="1"/>
  <c r="F26" i="1"/>
  <c r="G26" i="1"/>
  <c r="B26" i="1"/>
  <c r="C7" i="1"/>
  <c r="D7" i="1"/>
  <c r="E7" i="1"/>
  <c r="F7" i="1"/>
  <c r="G7" i="1"/>
  <c r="B7" i="1"/>
  <c r="C12" i="3" l="1"/>
  <c r="C34" i="3" s="1"/>
  <c r="D12" i="3"/>
  <c r="D34" i="3" s="1"/>
  <c r="E12" i="3"/>
  <c r="E34" i="3" s="1"/>
  <c r="F12" i="3"/>
  <c r="F34" i="3" s="1"/>
  <c r="G12" i="3"/>
  <c r="G34" i="3" s="1"/>
  <c r="B12" i="3"/>
  <c r="B34" i="3" s="1"/>
  <c r="C10" i="2" l="1"/>
  <c r="C12" i="2" s="1"/>
  <c r="D10" i="2"/>
  <c r="D12" i="2" s="1"/>
  <c r="E10" i="2"/>
  <c r="E12" i="2" s="1"/>
  <c r="F10" i="2"/>
  <c r="F12" i="2" s="1"/>
  <c r="G10" i="2"/>
  <c r="G12" i="2" s="1"/>
  <c r="B10" i="2"/>
  <c r="B12" i="2" s="1"/>
  <c r="C12" i="1"/>
  <c r="C10" i="4" s="1"/>
  <c r="D12" i="1"/>
  <c r="D10" i="4" s="1"/>
  <c r="E12" i="1"/>
  <c r="E10" i="4" s="1"/>
  <c r="F12" i="1"/>
  <c r="F10" i="4" s="1"/>
  <c r="G12" i="1"/>
  <c r="G10" i="4" s="1"/>
  <c r="B12" i="1"/>
  <c r="B10" i="4" s="1"/>
  <c r="B17" i="2" l="1"/>
  <c r="B19" i="2" s="1"/>
  <c r="B12" i="4"/>
  <c r="D17" i="2"/>
  <c r="D19" i="2" s="1"/>
  <c r="D12" i="4"/>
  <c r="G17" i="2"/>
  <c r="G19" i="2" s="1"/>
  <c r="G12" i="4"/>
  <c r="C17" i="2"/>
  <c r="C19" i="2" s="1"/>
  <c r="C12" i="4"/>
  <c r="F17" i="2"/>
  <c r="F19" i="2" s="1"/>
  <c r="F12" i="4"/>
  <c r="E17" i="2"/>
  <c r="E19" i="2" s="1"/>
  <c r="E12" i="4"/>
  <c r="E26" i="3"/>
  <c r="E21" i="2"/>
  <c r="E40" i="1"/>
  <c r="E42" i="1"/>
  <c r="E22" i="1"/>
  <c r="E25" i="2" l="1"/>
  <c r="E11" i="4" s="1"/>
  <c r="E52" i="1"/>
  <c r="E13" i="4"/>
  <c r="E9" i="4"/>
  <c r="E50" i="1"/>
  <c r="E28" i="3"/>
  <c r="E30" i="3" s="1"/>
  <c r="E27" i="2"/>
  <c r="F26" i="3"/>
  <c r="F21" i="2"/>
  <c r="F25" i="2" s="1"/>
  <c r="F11" i="4" s="1"/>
  <c r="F40" i="1"/>
  <c r="F42" i="1"/>
  <c r="F22" i="1"/>
  <c r="C26" i="3"/>
  <c r="D26" i="3"/>
  <c r="G26" i="3"/>
  <c r="B26" i="3"/>
  <c r="C21" i="2"/>
  <c r="C25" i="2" s="1"/>
  <c r="C11" i="4" s="1"/>
  <c r="D21" i="2"/>
  <c r="G21" i="2"/>
  <c r="G25" i="2" s="1"/>
  <c r="G11" i="4" s="1"/>
  <c r="B21" i="2"/>
  <c r="B25" i="2" s="1"/>
  <c r="B11" i="4" s="1"/>
  <c r="D40" i="1"/>
  <c r="G40" i="1"/>
  <c r="B40" i="1"/>
  <c r="C42" i="1"/>
  <c r="D42" i="1"/>
  <c r="G42" i="1"/>
  <c r="B42" i="1"/>
  <c r="D22" i="1"/>
  <c r="G22" i="1"/>
  <c r="B22" i="1"/>
  <c r="B7" i="4" l="1"/>
  <c r="E8" i="4"/>
  <c r="G7" i="4"/>
  <c r="D7" i="4"/>
  <c r="F7" i="4"/>
  <c r="E7" i="4"/>
  <c r="C52" i="1"/>
  <c r="C9" i="4"/>
  <c r="C8" i="4"/>
  <c r="C13" i="4"/>
  <c r="B52" i="1"/>
  <c r="B8" i="4"/>
  <c r="B13" i="4"/>
  <c r="B9" i="4"/>
  <c r="F52" i="1"/>
  <c r="F9" i="4"/>
  <c r="F8" i="4"/>
  <c r="F13" i="4"/>
  <c r="G52" i="1"/>
  <c r="G8" i="4"/>
  <c r="G13" i="4"/>
  <c r="G9" i="4"/>
  <c r="D52" i="1"/>
  <c r="D13" i="4"/>
  <c r="D9" i="4"/>
  <c r="D25" i="2"/>
  <c r="D8" i="4" s="1"/>
  <c r="B27" i="2"/>
  <c r="B28" i="3"/>
  <c r="B30" i="3" s="1"/>
  <c r="G28" i="3"/>
  <c r="G30" i="3" s="1"/>
  <c r="C27" i="2"/>
  <c r="B50" i="1"/>
  <c r="G27" i="2"/>
  <c r="C40" i="1"/>
  <c r="C50" i="1" s="1"/>
  <c r="C22" i="1"/>
  <c r="C7" i="4" s="1"/>
  <c r="F28" i="3"/>
  <c r="F30" i="3" s="1"/>
  <c r="D50" i="1"/>
  <c r="G50" i="1"/>
  <c r="F50" i="1"/>
  <c r="D28" i="3"/>
  <c r="D30" i="3" s="1"/>
  <c r="C28" i="3"/>
  <c r="C30" i="3" s="1"/>
  <c r="D27" i="2" l="1"/>
  <c r="D11" i="4"/>
  <c r="F27" i="2"/>
</calcChain>
</file>

<file path=xl/sharedStrings.xml><?xml version="1.0" encoding="utf-8"?>
<sst xmlns="http://schemas.openxmlformats.org/spreadsheetml/2006/main" count="94" uniqueCount="84">
  <si>
    <t>ASSETS</t>
  </si>
  <si>
    <t>NON CURRENT ASSETS</t>
  </si>
  <si>
    <t>CURRENT ASSETS</t>
  </si>
  <si>
    <t>Gross Profit</t>
  </si>
  <si>
    <t>Operating Profit</t>
  </si>
  <si>
    <t>Financial Expenses</t>
  </si>
  <si>
    <t>Contribution to WPPF</t>
  </si>
  <si>
    <t>Inventories</t>
  </si>
  <si>
    <t>Property, plant and equipment</t>
  </si>
  <si>
    <t>Current tax</t>
  </si>
  <si>
    <t>Deferred tax</t>
  </si>
  <si>
    <t>Retained earnings</t>
  </si>
  <si>
    <t>Advances, deposits and prepayments</t>
  </si>
  <si>
    <t>Cash &amp; Cash-equivalents</t>
  </si>
  <si>
    <t>Cash received from customer and sales</t>
  </si>
  <si>
    <t>Long term loan</t>
  </si>
  <si>
    <t>Capital work in progress</t>
  </si>
  <si>
    <t>Account receivables</t>
  </si>
  <si>
    <t>Share premium</t>
  </si>
  <si>
    <t>Short term loans</t>
  </si>
  <si>
    <t>Cash paid to suppliers, employees and others</t>
  </si>
  <si>
    <t>Income tax paid</t>
  </si>
  <si>
    <t>Inter company current account</t>
  </si>
  <si>
    <t>Paid up capital</t>
  </si>
  <si>
    <t>Liabilities for expenses</t>
  </si>
  <si>
    <t>Deferred tax liability</t>
  </si>
  <si>
    <t>Administrative expenses</t>
  </si>
  <si>
    <t>Finance cost</t>
  </si>
  <si>
    <t>Operating expenses paid</t>
  </si>
  <si>
    <t>Intangible assets</t>
  </si>
  <si>
    <t>Acquisition of fixed asset</t>
  </si>
  <si>
    <t>Short term loan</t>
  </si>
  <si>
    <t>AAMRA TECHNOLOGIES LIMITED</t>
  </si>
  <si>
    <t>Inventory in transit</t>
  </si>
  <si>
    <t>Deferred tax asset</t>
  </si>
  <si>
    <t>Proposed stock dividend</t>
  </si>
  <si>
    <t>Liabilities against import of inventory</t>
  </si>
  <si>
    <t>Trade payables &amp; others</t>
  </si>
  <si>
    <t>Advance against sales</t>
  </si>
  <si>
    <t>Provision for corporate tax</t>
  </si>
  <si>
    <t>Exchange gain/loss</t>
  </si>
  <si>
    <t>Dividend paid</t>
  </si>
  <si>
    <t>Inter company loan</t>
  </si>
  <si>
    <t>Intangible assets, net</t>
  </si>
  <si>
    <t>Dividend payable</t>
  </si>
  <si>
    <t>Long Term Loan- current portion</t>
  </si>
  <si>
    <t>Debt to Equity</t>
  </si>
  <si>
    <t>Current Ratio</t>
  </si>
  <si>
    <t>Operating Margin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</si>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</sst>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1" xfId="0" applyNumberFormat="1" applyBorder="1"/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0" xfId="0" applyFont="1" applyBorder="1"/>
    <xf numFmtId="2" fontId="1" fillId="0" borderId="0" xfId="0" applyNumberFormat="1" applyFont="1"/>
    <xf numFmtId="3" fontId="1" fillId="0" borderId="3" xfId="0" applyNumberFormat="1" applyFont="1" applyBorder="1"/>
    <xf numFmtId="3" fontId="0" fillId="0" borderId="0" xfId="0" applyNumberFormat="1" applyFont="1" applyBorder="1"/>
    <xf numFmtId="3" fontId="1" fillId="0" borderId="4" xfId="0" applyNumberFormat="1" applyFont="1" applyBorder="1"/>
    <xf numFmtId="3" fontId="0" fillId="0" borderId="0" xfId="0" applyNumberFormat="1" applyFill="1"/>
    <xf numFmtId="3" fontId="1" fillId="0" borderId="0" xfId="0" applyNumberFormat="1" applyFont="1" applyFill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/>
    <xf numFmtId="3" fontId="0" fillId="0" borderId="0" xfId="0" applyNumberFormat="1" applyFont="1" applyFill="1"/>
    <xf numFmtId="3" fontId="2" fillId="0" borderId="0" xfId="0" applyNumberFormat="1" applyFont="1"/>
    <xf numFmtId="164" fontId="0" fillId="0" borderId="0" xfId="1" applyNumberFormat="1" applyFont="1" applyBorder="1"/>
    <xf numFmtId="164" fontId="0" fillId="0" borderId="0" xfId="1" applyNumberFormat="1" applyFont="1"/>
    <xf numFmtId="164" fontId="1" fillId="0" borderId="4" xfId="1" applyNumberFormat="1" applyFont="1" applyBorder="1"/>
    <xf numFmtId="164" fontId="3" fillId="0" borderId="4" xfId="1" applyNumberFormat="1" applyFont="1" applyBorder="1"/>
    <xf numFmtId="164" fontId="1" fillId="0" borderId="0" xfId="1" applyNumberFormat="1" applyFon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4" sqref="J4"/>
    </sheetView>
  </sheetViews>
  <sheetFormatPr defaultRowHeight="15" x14ac:dyDescent="0.25"/>
  <cols>
    <col min="1" max="1" width="55" customWidth="1"/>
    <col min="2" max="2" width="14.42578125" customWidth="1"/>
    <col min="3" max="3" width="16.42578125" customWidth="1"/>
    <col min="4" max="5" width="15.5703125" customWidth="1"/>
    <col min="6" max="6" width="16.42578125" customWidth="1"/>
    <col min="7" max="7" width="17.140625" customWidth="1"/>
    <col min="8" max="9" width="12.7109375" bestFit="1" customWidth="1"/>
  </cols>
  <sheetData>
    <row r="1" spans="1:9" ht="15.75" x14ac:dyDescent="0.25">
      <c r="A1" s="4" t="s">
        <v>32</v>
      </c>
      <c r="I1" s="1"/>
    </row>
    <row r="2" spans="1:9" ht="15.75" x14ac:dyDescent="0.25">
      <c r="A2" s="4" t="s">
        <v>49</v>
      </c>
    </row>
    <row r="3" spans="1:9" ht="15.75" x14ac:dyDescent="0.25">
      <c r="A3" s="4" t="s">
        <v>50</v>
      </c>
    </row>
    <row r="5" spans="1:9" ht="15.75" x14ac:dyDescent="0.25">
      <c r="B5" s="4">
        <v>2012</v>
      </c>
      <c r="C5" s="35">
        <v>2013</v>
      </c>
      <c r="D5" s="4">
        <v>2014</v>
      </c>
      <c r="E5" s="4">
        <v>2015</v>
      </c>
      <c r="F5" s="4">
        <v>2016</v>
      </c>
      <c r="G5" s="4">
        <v>2017</v>
      </c>
      <c r="H5" s="4">
        <v>2018</v>
      </c>
      <c r="I5" s="4">
        <v>2019</v>
      </c>
    </row>
    <row r="6" spans="1:9" x14ac:dyDescent="0.25">
      <c r="A6" s="36" t="s">
        <v>0</v>
      </c>
    </row>
    <row r="7" spans="1:9" x14ac:dyDescent="0.25">
      <c r="A7" s="37" t="s">
        <v>1</v>
      </c>
      <c r="B7" s="5">
        <f t="shared" ref="B7:I7" si="0">SUM(B8:B10)</f>
        <v>224963468</v>
      </c>
      <c r="C7" s="5">
        <f t="shared" si="0"/>
        <v>308949582</v>
      </c>
      <c r="D7" s="5">
        <f t="shared" si="0"/>
        <v>310295330</v>
      </c>
      <c r="E7" s="5">
        <f t="shared" si="0"/>
        <v>281404207</v>
      </c>
      <c r="F7" s="5">
        <f t="shared" si="0"/>
        <v>291594084</v>
      </c>
      <c r="G7" s="5">
        <f t="shared" si="0"/>
        <v>246480092</v>
      </c>
      <c r="H7" s="5">
        <f t="shared" si="0"/>
        <v>330246671</v>
      </c>
      <c r="I7" s="5">
        <f t="shared" si="0"/>
        <v>506012248</v>
      </c>
    </row>
    <row r="8" spans="1:9" x14ac:dyDescent="0.25">
      <c r="A8" t="s">
        <v>8</v>
      </c>
      <c r="B8" s="1">
        <v>224963468</v>
      </c>
      <c r="C8" s="1">
        <v>307674582</v>
      </c>
      <c r="D8" s="8">
        <v>310295330</v>
      </c>
      <c r="E8" s="8">
        <v>281404207</v>
      </c>
      <c r="F8" s="8">
        <v>291594084</v>
      </c>
      <c r="G8" s="1">
        <v>246480092</v>
      </c>
      <c r="H8" s="1">
        <v>256183097</v>
      </c>
      <c r="I8" s="1">
        <v>446761390</v>
      </c>
    </row>
    <row r="9" spans="1:9" x14ac:dyDescent="0.25">
      <c r="A9" t="s">
        <v>29</v>
      </c>
      <c r="B9" s="1">
        <v>0</v>
      </c>
      <c r="C9" s="1">
        <v>1275000</v>
      </c>
      <c r="D9" s="8">
        <v>0</v>
      </c>
      <c r="E9" s="8">
        <v>0</v>
      </c>
      <c r="F9" s="8">
        <v>0</v>
      </c>
      <c r="G9" s="1">
        <v>0</v>
      </c>
      <c r="H9" s="1">
        <v>74063574</v>
      </c>
      <c r="I9" s="1">
        <v>59250858</v>
      </c>
    </row>
    <row r="10" spans="1:9" x14ac:dyDescent="0.25">
      <c r="A10" t="s">
        <v>16</v>
      </c>
      <c r="B10" s="1">
        <v>0</v>
      </c>
      <c r="C10" s="1">
        <v>0</v>
      </c>
      <c r="D10" s="8">
        <v>0</v>
      </c>
      <c r="E10" s="8">
        <v>0</v>
      </c>
      <c r="F10" s="8">
        <v>0</v>
      </c>
      <c r="G10" s="1">
        <v>0</v>
      </c>
    </row>
    <row r="11" spans="1:9" x14ac:dyDescent="0.25">
      <c r="B11" s="1"/>
      <c r="C11" s="1"/>
      <c r="D11" s="8"/>
      <c r="E11" s="8"/>
      <c r="F11" s="8"/>
      <c r="G11" s="8"/>
    </row>
    <row r="12" spans="1:9" x14ac:dyDescent="0.25">
      <c r="A12" s="37" t="s">
        <v>2</v>
      </c>
      <c r="B12" s="5">
        <f t="shared" ref="B12:I12" si="1">SUM(B13:B20)</f>
        <v>1952032125</v>
      </c>
      <c r="C12" s="5">
        <f t="shared" si="1"/>
        <v>1325249640</v>
      </c>
      <c r="D12" s="5">
        <f t="shared" si="1"/>
        <v>1454662238</v>
      </c>
      <c r="E12" s="5">
        <f t="shared" si="1"/>
        <v>1678195770</v>
      </c>
      <c r="F12" s="5">
        <f t="shared" si="1"/>
        <v>1627046695</v>
      </c>
      <c r="G12" s="5">
        <f t="shared" si="1"/>
        <v>1714036740</v>
      </c>
      <c r="H12" s="5">
        <f t="shared" si="1"/>
        <v>1850736173</v>
      </c>
      <c r="I12" s="5">
        <f t="shared" si="1"/>
        <v>1948955845</v>
      </c>
    </row>
    <row r="13" spans="1:9" x14ac:dyDescent="0.25">
      <c r="A13" s="7" t="s">
        <v>7</v>
      </c>
      <c r="B13" s="1">
        <v>706743520</v>
      </c>
      <c r="C13" s="1">
        <v>717930635</v>
      </c>
      <c r="D13" s="8">
        <v>793037293</v>
      </c>
      <c r="E13" s="8">
        <v>785796415</v>
      </c>
      <c r="F13" s="8">
        <v>739564666</v>
      </c>
      <c r="G13" s="8">
        <v>722102587</v>
      </c>
      <c r="H13" s="1">
        <v>778388345</v>
      </c>
      <c r="I13" s="1">
        <v>757151357</v>
      </c>
    </row>
    <row r="14" spans="1:9" x14ac:dyDescent="0.25">
      <c r="A14" s="7" t="s">
        <v>33</v>
      </c>
      <c r="B14" s="1">
        <v>77781837</v>
      </c>
      <c r="C14" s="1">
        <v>56733309</v>
      </c>
      <c r="D14" s="8">
        <v>0</v>
      </c>
      <c r="E14" s="8">
        <v>0</v>
      </c>
      <c r="F14" s="8">
        <v>0</v>
      </c>
      <c r="G14" s="8">
        <v>0</v>
      </c>
    </row>
    <row r="15" spans="1:9" x14ac:dyDescent="0.25">
      <c r="A15" s="7" t="s">
        <v>17</v>
      </c>
      <c r="B15" s="1">
        <v>383204006</v>
      </c>
      <c r="C15" s="1">
        <v>403837604</v>
      </c>
      <c r="D15" s="8">
        <v>428283879</v>
      </c>
      <c r="E15" s="8">
        <v>551371797</v>
      </c>
      <c r="F15" s="8">
        <v>597461340</v>
      </c>
      <c r="G15" s="8">
        <v>670369816</v>
      </c>
      <c r="H15" s="1">
        <v>747519685</v>
      </c>
      <c r="I15" s="1">
        <v>769485303</v>
      </c>
    </row>
    <row r="16" spans="1:9" x14ac:dyDescent="0.25">
      <c r="A16" s="7" t="s">
        <v>12</v>
      </c>
      <c r="B16" s="1">
        <v>110609581</v>
      </c>
      <c r="C16" s="1">
        <v>128450600</v>
      </c>
      <c r="D16" s="8">
        <v>222461979</v>
      </c>
      <c r="E16" s="8">
        <v>338018908</v>
      </c>
      <c r="F16" s="8">
        <v>286345336</v>
      </c>
      <c r="G16" s="8">
        <v>314709620</v>
      </c>
      <c r="H16" s="1">
        <v>316421565</v>
      </c>
      <c r="I16" s="1">
        <v>410029603</v>
      </c>
    </row>
    <row r="17" spans="1:9" x14ac:dyDescent="0.25">
      <c r="A17" s="7" t="s">
        <v>43</v>
      </c>
      <c r="B17" s="1">
        <v>0</v>
      </c>
      <c r="C17" s="1">
        <v>0</v>
      </c>
      <c r="D17" s="8">
        <v>255000</v>
      </c>
      <c r="E17" s="8">
        <v>0</v>
      </c>
      <c r="F17" s="8">
        <v>0</v>
      </c>
      <c r="G17" s="8">
        <v>0</v>
      </c>
    </row>
    <row r="18" spans="1:9" x14ac:dyDescent="0.25">
      <c r="A18" s="7" t="s">
        <v>22</v>
      </c>
      <c r="B18" s="1">
        <v>17276531</v>
      </c>
      <c r="C18" s="1">
        <v>0</v>
      </c>
      <c r="D18" s="8">
        <v>0</v>
      </c>
      <c r="E18" s="8">
        <v>0</v>
      </c>
      <c r="F18" s="8">
        <v>0</v>
      </c>
      <c r="G18" s="8">
        <v>0</v>
      </c>
    </row>
    <row r="19" spans="1:9" x14ac:dyDescent="0.25">
      <c r="A19" s="7" t="s">
        <v>34</v>
      </c>
      <c r="B19" s="1">
        <v>0</v>
      </c>
      <c r="C19" s="1">
        <v>0</v>
      </c>
      <c r="D19" s="8">
        <v>0</v>
      </c>
      <c r="E19" s="8">
        <v>0</v>
      </c>
      <c r="F19" s="8">
        <v>0</v>
      </c>
      <c r="G19" s="8">
        <v>0</v>
      </c>
    </row>
    <row r="20" spans="1:9" x14ac:dyDescent="0.25">
      <c r="A20" s="7" t="s">
        <v>13</v>
      </c>
      <c r="B20" s="1">
        <v>656416650</v>
      </c>
      <c r="C20" s="1">
        <v>18297492</v>
      </c>
      <c r="D20" s="8">
        <v>10624087</v>
      </c>
      <c r="E20" s="8">
        <v>3008650</v>
      </c>
      <c r="F20" s="8">
        <v>3675353</v>
      </c>
      <c r="G20" s="8">
        <v>6854717</v>
      </c>
      <c r="H20" s="1">
        <v>8406578</v>
      </c>
      <c r="I20" s="1">
        <v>12289582</v>
      </c>
    </row>
    <row r="22" spans="1:9" x14ac:dyDescent="0.25">
      <c r="A22" s="3"/>
      <c r="B22" s="5">
        <f t="shared" ref="B22:I22" si="2">SUM(B7,B12)</f>
        <v>2176995593</v>
      </c>
      <c r="C22" s="5">
        <f t="shared" si="2"/>
        <v>1634199222</v>
      </c>
      <c r="D22" s="5">
        <f t="shared" si="2"/>
        <v>1764957568</v>
      </c>
      <c r="E22" s="5">
        <f t="shared" si="2"/>
        <v>1959599977</v>
      </c>
      <c r="F22" s="5">
        <f t="shared" si="2"/>
        <v>1918640779</v>
      </c>
      <c r="G22" s="5">
        <f t="shared" si="2"/>
        <v>1960516832</v>
      </c>
      <c r="H22" s="5">
        <f t="shared" si="2"/>
        <v>2180982844</v>
      </c>
      <c r="I22" s="5">
        <f t="shared" si="2"/>
        <v>2454968093</v>
      </c>
    </row>
    <row r="23" spans="1:9" x14ac:dyDescent="0.25">
      <c r="G23" s="1"/>
    </row>
    <row r="24" spans="1:9" ht="15.75" x14ac:dyDescent="0.25">
      <c r="A24" s="38" t="s">
        <v>51</v>
      </c>
      <c r="C24" s="5"/>
      <c r="D24" s="3"/>
      <c r="E24" s="3"/>
      <c r="F24" s="3"/>
      <c r="G24" s="3"/>
    </row>
    <row r="25" spans="1:9" ht="15.75" x14ac:dyDescent="0.25">
      <c r="A25" s="39" t="s">
        <v>52</v>
      </c>
      <c r="C25" s="1"/>
      <c r="D25" s="1"/>
      <c r="E25" s="1"/>
      <c r="F25" s="1"/>
      <c r="G25" s="1"/>
    </row>
    <row r="26" spans="1:9" x14ac:dyDescent="0.25">
      <c r="A26" s="37" t="s">
        <v>53</v>
      </c>
      <c r="B26" s="5">
        <f t="shared" ref="B26:I26" si="3">SUM(B27:B27)</f>
        <v>35884671</v>
      </c>
      <c r="C26" s="5">
        <f t="shared" si="3"/>
        <v>0</v>
      </c>
      <c r="D26" s="5">
        <f t="shared" si="3"/>
        <v>41043436</v>
      </c>
      <c r="E26" s="5">
        <f t="shared" si="3"/>
        <v>32432992</v>
      </c>
      <c r="F26" s="5">
        <f t="shared" si="3"/>
        <v>53800733</v>
      </c>
      <c r="G26" s="5">
        <f t="shared" si="3"/>
        <v>130097290</v>
      </c>
      <c r="H26" s="5">
        <f t="shared" si="3"/>
        <v>214615064</v>
      </c>
      <c r="I26" s="5">
        <f t="shared" si="3"/>
        <v>295922968</v>
      </c>
    </row>
    <row r="27" spans="1:9" x14ac:dyDescent="0.25">
      <c r="A27" t="s">
        <v>15</v>
      </c>
      <c r="B27" s="8">
        <v>35884671</v>
      </c>
      <c r="C27" s="8">
        <v>0</v>
      </c>
      <c r="D27" s="8">
        <v>41043436</v>
      </c>
      <c r="E27" s="8">
        <v>32432992</v>
      </c>
      <c r="F27" s="8">
        <v>53800733</v>
      </c>
      <c r="G27" s="8">
        <v>130097290</v>
      </c>
      <c r="H27" s="1">
        <v>214615064</v>
      </c>
      <c r="I27" s="1">
        <v>295922968</v>
      </c>
    </row>
    <row r="29" spans="1:9" x14ac:dyDescent="0.25">
      <c r="A29" s="37" t="s">
        <v>54</v>
      </c>
      <c r="B29" s="5">
        <f>SUM(B30:B38)</f>
        <v>1112147231</v>
      </c>
      <c r="C29" s="5">
        <f t="shared" ref="C29:I29" si="4">SUM(C30:C38)</f>
        <v>531641569</v>
      </c>
      <c r="D29" s="5">
        <f t="shared" si="4"/>
        <v>562581143</v>
      </c>
      <c r="E29" s="5">
        <f t="shared" si="4"/>
        <v>729920612</v>
      </c>
      <c r="F29" s="5">
        <f t="shared" si="4"/>
        <v>640936742</v>
      </c>
      <c r="G29" s="5">
        <f t="shared" si="4"/>
        <v>577937738</v>
      </c>
      <c r="H29" s="5">
        <f t="shared" si="4"/>
        <v>679801769</v>
      </c>
      <c r="I29" s="5">
        <f t="shared" si="4"/>
        <v>851460826</v>
      </c>
    </row>
    <row r="30" spans="1:9" x14ac:dyDescent="0.25">
      <c r="A30" s="7" t="s">
        <v>19</v>
      </c>
      <c r="B30" s="8">
        <v>952027532</v>
      </c>
      <c r="C30" s="8">
        <v>438136275</v>
      </c>
      <c r="D30" s="8">
        <v>448769563</v>
      </c>
      <c r="E30" s="8">
        <v>592687596</v>
      </c>
      <c r="F30" s="8">
        <v>406197231</v>
      </c>
      <c r="G30" s="8">
        <v>282652691</v>
      </c>
      <c r="H30" s="1">
        <v>287326822</v>
      </c>
      <c r="I30" s="1">
        <v>188006791</v>
      </c>
    </row>
    <row r="31" spans="1:9" x14ac:dyDescent="0.25">
      <c r="A31" s="7" t="s">
        <v>45</v>
      </c>
      <c r="B31" s="8"/>
      <c r="C31" s="8"/>
      <c r="D31" s="8"/>
      <c r="E31" s="8"/>
      <c r="F31" s="8"/>
      <c r="G31" s="8"/>
      <c r="H31" s="1">
        <v>73449318</v>
      </c>
      <c r="I31">
        <v>72349186</v>
      </c>
    </row>
    <row r="32" spans="1:9" x14ac:dyDescent="0.25">
      <c r="A32" s="7" t="s">
        <v>36</v>
      </c>
      <c r="B32" s="8">
        <v>77781837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 x14ac:dyDescent="0.25">
      <c r="A33" s="7" t="s">
        <v>37</v>
      </c>
      <c r="B33" s="8">
        <v>35950373</v>
      </c>
      <c r="C33" s="8">
        <v>43818375</v>
      </c>
      <c r="D33" s="8">
        <v>39042139</v>
      </c>
      <c r="E33" s="1">
        <v>45286163</v>
      </c>
      <c r="F33" s="8">
        <v>126892620</v>
      </c>
      <c r="G33" s="8">
        <v>146209631</v>
      </c>
      <c r="H33" s="1">
        <v>198368576</v>
      </c>
      <c r="I33" s="1">
        <v>356547494</v>
      </c>
    </row>
    <row r="34" spans="1:9" x14ac:dyDescent="0.25">
      <c r="A34" s="7" t="s">
        <v>38</v>
      </c>
      <c r="B34" s="8">
        <v>21145212</v>
      </c>
      <c r="C34" s="8">
        <v>19206935</v>
      </c>
      <c r="D34" s="8">
        <v>23570081</v>
      </c>
      <c r="E34" s="1">
        <v>5382634</v>
      </c>
      <c r="F34" s="8">
        <v>9278846</v>
      </c>
      <c r="G34" s="8">
        <v>31885746</v>
      </c>
      <c r="H34" s="1">
        <v>13761920</v>
      </c>
      <c r="I34" s="1">
        <v>42378033</v>
      </c>
    </row>
    <row r="35" spans="1:9" x14ac:dyDescent="0.25">
      <c r="A35" s="7" t="s">
        <v>24</v>
      </c>
      <c r="B35" s="8">
        <v>11744157</v>
      </c>
      <c r="C35" s="8">
        <v>15697583</v>
      </c>
      <c r="D35" s="8">
        <v>33014402</v>
      </c>
      <c r="E35" s="1">
        <v>64377062</v>
      </c>
      <c r="F35" s="8">
        <v>78025193</v>
      </c>
      <c r="G35" s="8">
        <v>96642216</v>
      </c>
      <c r="H35" s="1">
        <v>81684752</v>
      </c>
      <c r="I35" s="1">
        <v>149392829</v>
      </c>
    </row>
    <row r="36" spans="1:9" x14ac:dyDescent="0.25">
      <c r="A36" s="7" t="s">
        <v>39</v>
      </c>
      <c r="B36" s="8">
        <v>11416751</v>
      </c>
      <c r="C36" s="8">
        <v>11252495</v>
      </c>
      <c r="D36" s="8">
        <v>8624128</v>
      </c>
      <c r="E36" s="1">
        <v>12161119</v>
      </c>
      <c r="F36" s="8">
        <v>7255997</v>
      </c>
      <c r="G36" s="8">
        <v>6868096</v>
      </c>
      <c r="H36" s="1">
        <v>9419965</v>
      </c>
      <c r="I36" s="1">
        <v>10403179</v>
      </c>
    </row>
    <row r="37" spans="1:9" x14ac:dyDescent="0.25">
      <c r="A37" s="7" t="s">
        <v>25</v>
      </c>
      <c r="B37" s="8">
        <v>2081369</v>
      </c>
      <c r="C37" s="8">
        <v>3529906</v>
      </c>
      <c r="D37" s="8">
        <v>8908311</v>
      </c>
      <c r="E37" s="1">
        <v>8837273</v>
      </c>
      <c r="F37" s="8">
        <v>11578871</v>
      </c>
      <c r="G37" s="8">
        <v>11263576</v>
      </c>
      <c r="H37" s="1">
        <v>12750826</v>
      </c>
      <c r="I37" s="1">
        <v>28715712</v>
      </c>
    </row>
    <row r="38" spans="1:9" x14ac:dyDescent="0.25">
      <c r="A38" s="7" t="s">
        <v>44</v>
      </c>
      <c r="B38" s="8">
        <v>0</v>
      </c>
      <c r="C38" s="8">
        <v>0</v>
      </c>
      <c r="D38" s="8">
        <v>652519</v>
      </c>
      <c r="E38" s="1">
        <v>1188765</v>
      </c>
      <c r="F38" s="8">
        <v>1707984</v>
      </c>
      <c r="G38" s="8">
        <v>2415782</v>
      </c>
      <c r="H38" s="1">
        <v>3039590</v>
      </c>
      <c r="I38" s="1">
        <v>3667602</v>
      </c>
    </row>
    <row r="39" spans="1:9" x14ac:dyDescent="0.25">
      <c r="B39" s="1"/>
      <c r="C39" s="1"/>
      <c r="G39" s="1"/>
    </row>
    <row r="40" spans="1:9" x14ac:dyDescent="0.25">
      <c r="A40" s="3"/>
      <c r="B40" s="5">
        <f t="shared" ref="B40:I40" si="5">SUM(B26,B29)</f>
        <v>1148031902</v>
      </c>
      <c r="C40" s="5">
        <f t="shared" si="5"/>
        <v>531641569</v>
      </c>
      <c r="D40" s="5">
        <f t="shared" si="5"/>
        <v>603624579</v>
      </c>
      <c r="E40" s="5">
        <f t="shared" si="5"/>
        <v>762353604</v>
      </c>
      <c r="F40" s="5">
        <f t="shared" si="5"/>
        <v>694737475</v>
      </c>
      <c r="G40" s="5">
        <f t="shared" si="5"/>
        <v>708035028</v>
      </c>
      <c r="H40" s="5">
        <f t="shared" si="5"/>
        <v>894416833</v>
      </c>
      <c r="I40" s="5">
        <f t="shared" si="5"/>
        <v>1147383794</v>
      </c>
    </row>
    <row r="41" spans="1:9" x14ac:dyDescent="0.25">
      <c r="A41" s="3"/>
      <c r="B41" s="5"/>
      <c r="C41" s="5"/>
      <c r="D41" s="5"/>
      <c r="E41" s="5"/>
      <c r="F41" s="5"/>
      <c r="G41" s="5"/>
      <c r="H41" s="5"/>
    </row>
    <row r="42" spans="1:9" x14ac:dyDescent="0.25">
      <c r="A42" s="37" t="s">
        <v>55</v>
      </c>
      <c r="B42" s="5">
        <f t="shared" ref="B42:I42" si="6">SUM(B43:B46)</f>
        <v>1028963691</v>
      </c>
      <c r="C42" s="5">
        <f t="shared" si="6"/>
        <v>1102557653</v>
      </c>
      <c r="D42" s="5">
        <f t="shared" si="6"/>
        <v>1161332989</v>
      </c>
      <c r="E42" s="5">
        <f t="shared" si="6"/>
        <v>1197246373</v>
      </c>
      <c r="F42" s="5">
        <f t="shared" si="6"/>
        <v>1223903304</v>
      </c>
      <c r="G42" s="5">
        <f t="shared" si="6"/>
        <v>1252481804</v>
      </c>
      <c r="H42" s="5">
        <f t="shared" si="6"/>
        <v>1286566011</v>
      </c>
      <c r="I42" s="5">
        <f t="shared" si="6"/>
        <v>1307584299</v>
      </c>
    </row>
    <row r="43" spans="1:9" x14ac:dyDescent="0.25">
      <c r="A43" t="s">
        <v>23</v>
      </c>
      <c r="B43" s="1">
        <v>419465120</v>
      </c>
      <c r="C43" s="1">
        <v>503358140</v>
      </c>
      <c r="D43" s="1">
        <v>553693950</v>
      </c>
      <c r="E43" s="1">
        <v>553693950</v>
      </c>
      <c r="F43" s="1">
        <v>553693950</v>
      </c>
      <c r="G43" s="1">
        <v>553693950</v>
      </c>
      <c r="H43" s="1">
        <v>553693950</v>
      </c>
      <c r="I43" s="1">
        <v>553693950</v>
      </c>
    </row>
    <row r="44" spans="1:9" x14ac:dyDescent="0.25">
      <c r="A44" t="s">
        <v>18</v>
      </c>
      <c r="B44" s="1">
        <v>502608496</v>
      </c>
      <c r="C44" s="1">
        <v>502608496</v>
      </c>
      <c r="D44" s="1">
        <v>502608496</v>
      </c>
      <c r="E44" s="1">
        <v>502608496</v>
      </c>
      <c r="F44" s="1">
        <v>502608496</v>
      </c>
      <c r="G44" s="1">
        <v>502608496</v>
      </c>
      <c r="H44" s="1">
        <v>502608496</v>
      </c>
      <c r="I44" s="1">
        <v>502608496</v>
      </c>
    </row>
    <row r="45" spans="1:9" x14ac:dyDescent="0.25">
      <c r="A45" t="s">
        <v>35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9" x14ac:dyDescent="0.25">
      <c r="A46" t="s">
        <v>11</v>
      </c>
      <c r="B46" s="1">
        <v>106890075</v>
      </c>
      <c r="C46" s="1">
        <v>96591017</v>
      </c>
      <c r="D46" s="1">
        <v>105030543</v>
      </c>
      <c r="E46" s="1">
        <v>140943927</v>
      </c>
      <c r="F46" s="1">
        <v>167600858</v>
      </c>
      <c r="G46" s="1">
        <v>196179358</v>
      </c>
      <c r="H46" s="1">
        <v>230263565</v>
      </c>
      <c r="I46" s="1">
        <v>251281853</v>
      </c>
    </row>
    <row r="47" spans="1:9" x14ac:dyDescent="0.25">
      <c r="A47" s="3"/>
      <c r="B47" s="5"/>
      <c r="C47" s="5"/>
      <c r="D47" s="5"/>
      <c r="E47" s="5"/>
      <c r="F47" s="5"/>
      <c r="G47" s="5"/>
      <c r="H47" s="5"/>
    </row>
    <row r="48" spans="1:9" x14ac:dyDescent="0.25">
      <c r="A48" s="3"/>
      <c r="B48" s="5"/>
      <c r="C48" s="5"/>
      <c r="D48" s="5"/>
      <c r="E48" s="5"/>
      <c r="F48" s="5"/>
      <c r="G48" s="5"/>
      <c r="H48" s="5"/>
    </row>
    <row r="49" spans="1:9" x14ac:dyDescent="0.25">
      <c r="A49" s="3"/>
      <c r="B49" s="1"/>
      <c r="C49" s="1"/>
      <c r="D49" s="17"/>
      <c r="E49" s="17"/>
      <c r="F49" s="17"/>
      <c r="G49" s="1"/>
    </row>
    <row r="50" spans="1:9" x14ac:dyDescent="0.25">
      <c r="A50" s="3"/>
      <c r="B50" s="5">
        <f t="shared" ref="B50:I50" si="7">SUM(B42,B40)</f>
        <v>2176995593</v>
      </c>
      <c r="C50" s="5">
        <f t="shared" si="7"/>
        <v>1634199222</v>
      </c>
      <c r="D50" s="5">
        <f t="shared" si="7"/>
        <v>1764957568</v>
      </c>
      <c r="E50" s="5">
        <f t="shared" si="7"/>
        <v>1959599977</v>
      </c>
      <c r="F50" s="5">
        <f t="shared" si="7"/>
        <v>1918640779</v>
      </c>
      <c r="G50" s="5">
        <f t="shared" si="7"/>
        <v>1960516832</v>
      </c>
      <c r="H50" s="5">
        <f t="shared" si="7"/>
        <v>2180982844</v>
      </c>
      <c r="I50" s="5">
        <f t="shared" si="7"/>
        <v>2454968093</v>
      </c>
    </row>
    <row r="51" spans="1:9" x14ac:dyDescent="0.25">
      <c r="B51" s="1"/>
      <c r="C51" s="1"/>
      <c r="D51" s="17"/>
      <c r="E51" s="17"/>
      <c r="F51" s="17"/>
      <c r="G51" s="1"/>
    </row>
    <row r="52" spans="1:9" x14ac:dyDescent="0.25">
      <c r="A52" s="40" t="s">
        <v>56</v>
      </c>
      <c r="B52" s="19">
        <f t="shared" ref="B52:I52" si="8">B42/(B43/10)</f>
        <v>24.530375517277815</v>
      </c>
      <c r="C52" s="19">
        <f t="shared" si="8"/>
        <v>21.904039398270186</v>
      </c>
      <c r="D52" s="19">
        <f t="shared" si="8"/>
        <v>20.974276294693123</v>
      </c>
      <c r="E52" s="19">
        <f t="shared" si="8"/>
        <v>21.622890642023449</v>
      </c>
      <c r="F52" s="19">
        <f t="shared" si="8"/>
        <v>22.104328645815979</v>
      </c>
      <c r="G52" s="19">
        <f t="shared" si="8"/>
        <v>22.620471182681335</v>
      </c>
      <c r="H52" s="19">
        <f t="shared" si="8"/>
        <v>23.236049644392899</v>
      </c>
      <c r="I52" s="19">
        <f t="shared" si="8"/>
        <v>23.615650830210445</v>
      </c>
    </row>
    <row r="53" spans="1:9" x14ac:dyDescent="0.25">
      <c r="A53" s="40" t="s">
        <v>57</v>
      </c>
      <c r="B53">
        <f>B43/10</f>
        <v>41946512</v>
      </c>
      <c r="C53">
        <f t="shared" ref="C53:I53" si="9">C43/10</f>
        <v>50335814</v>
      </c>
      <c r="D53">
        <f t="shared" si="9"/>
        <v>55369395</v>
      </c>
      <c r="E53">
        <f t="shared" si="9"/>
        <v>55369395</v>
      </c>
      <c r="F53">
        <f t="shared" si="9"/>
        <v>55369395</v>
      </c>
      <c r="G53">
        <f t="shared" si="9"/>
        <v>55369395</v>
      </c>
      <c r="H53">
        <f t="shared" si="9"/>
        <v>55369395</v>
      </c>
      <c r="I53">
        <f t="shared" si="9"/>
        <v>55369395</v>
      </c>
    </row>
    <row r="54" spans="1:9" x14ac:dyDescent="0.25">
      <c r="B54" s="3"/>
      <c r="C54" s="19"/>
      <c r="D54" s="3"/>
      <c r="E54" s="3"/>
      <c r="F54" s="3"/>
      <c r="G54" s="3"/>
    </row>
    <row r="55" spans="1:9" x14ac:dyDescent="0.25">
      <c r="G55" s="1"/>
      <c r="H55" s="1"/>
      <c r="I5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54.28515625" customWidth="1"/>
    <col min="2" max="4" width="14.7109375" bestFit="1" customWidth="1"/>
    <col min="5" max="5" width="14.5703125" customWidth="1"/>
    <col min="6" max="7" width="14.7109375" bestFit="1" customWidth="1"/>
    <col min="8" max="8" width="13.28515625" bestFit="1" customWidth="1"/>
    <col min="9" max="9" width="14.28515625" bestFit="1" customWidth="1"/>
    <col min="10" max="10" width="13.5703125" bestFit="1" customWidth="1"/>
  </cols>
  <sheetData>
    <row r="1" spans="1:10" ht="15.75" x14ac:dyDescent="0.25">
      <c r="A1" s="4" t="s">
        <v>32</v>
      </c>
    </row>
    <row r="2" spans="1:10" ht="15.75" x14ac:dyDescent="0.25">
      <c r="A2" s="4" t="s">
        <v>58</v>
      </c>
      <c r="B2" s="26"/>
      <c r="C2" s="26"/>
      <c r="D2" s="26"/>
      <c r="E2" s="26"/>
      <c r="F2" s="26"/>
      <c r="G2" s="26"/>
    </row>
    <row r="3" spans="1:10" ht="15.75" x14ac:dyDescent="0.25">
      <c r="A3" s="4" t="s">
        <v>50</v>
      </c>
      <c r="B3" s="26"/>
      <c r="C3" s="26"/>
      <c r="D3" s="26"/>
      <c r="E3" s="26"/>
      <c r="F3" s="26"/>
      <c r="G3" s="26"/>
    </row>
    <row r="4" spans="1:10" ht="15.75" x14ac:dyDescent="0.25">
      <c r="B4" s="4"/>
      <c r="C4" s="4"/>
      <c r="D4" s="4"/>
      <c r="E4" s="4"/>
      <c r="F4" s="23"/>
      <c r="G4" s="2"/>
    </row>
    <row r="5" spans="1:10" ht="15.75" x14ac:dyDescent="0.25">
      <c r="A5" s="4"/>
      <c r="B5" s="4">
        <v>2012</v>
      </c>
      <c r="C5" s="35">
        <v>2013</v>
      </c>
      <c r="D5" s="4">
        <v>2014</v>
      </c>
      <c r="E5" s="4">
        <v>2015</v>
      </c>
      <c r="F5" s="4">
        <v>2016</v>
      </c>
      <c r="G5" s="4">
        <v>2017</v>
      </c>
      <c r="H5" s="4">
        <v>2018</v>
      </c>
      <c r="I5" s="4">
        <v>2019</v>
      </c>
      <c r="J5" s="24"/>
    </row>
    <row r="6" spans="1:10" x14ac:dyDescent="0.25">
      <c r="A6" s="40" t="s">
        <v>59</v>
      </c>
      <c r="B6" s="1">
        <v>668400734</v>
      </c>
      <c r="C6" s="1">
        <v>717863483</v>
      </c>
      <c r="D6" s="1">
        <v>1016522973</v>
      </c>
      <c r="E6" s="1">
        <v>1201530609</v>
      </c>
      <c r="F6" s="1">
        <v>1114779623</v>
      </c>
      <c r="G6" s="1">
        <v>1171444050</v>
      </c>
      <c r="H6" s="1">
        <v>1142997243</v>
      </c>
      <c r="I6" s="1">
        <v>1457609873</v>
      </c>
      <c r="J6" s="1"/>
    </row>
    <row r="7" spans="1:10" x14ac:dyDescent="0.25">
      <c r="A7" t="s">
        <v>60</v>
      </c>
      <c r="B7" s="6">
        <v>523195609</v>
      </c>
      <c r="C7" s="6">
        <v>533853458</v>
      </c>
      <c r="D7" s="6">
        <v>810389100</v>
      </c>
      <c r="E7" s="6">
        <v>996109976</v>
      </c>
      <c r="F7" s="6">
        <v>921436082</v>
      </c>
      <c r="G7" s="6">
        <v>972979226</v>
      </c>
      <c r="H7" s="6">
        <v>926532908</v>
      </c>
      <c r="I7" s="42">
        <v>1205789194</v>
      </c>
      <c r="J7" s="1"/>
    </row>
    <row r="8" spans="1:10" x14ac:dyDescent="0.25">
      <c r="A8" s="40" t="s">
        <v>3</v>
      </c>
      <c r="B8" s="5">
        <f>B6-B7</f>
        <v>145205125</v>
      </c>
      <c r="C8" s="5">
        <f t="shared" ref="C8:I8" si="0">C6-C7</f>
        <v>184010025</v>
      </c>
      <c r="D8" s="5">
        <f t="shared" si="0"/>
        <v>206133873</v>
      </c>
      <c r="E8" s="5">
        <f t="shared" si="0"/>
        <v>205420633</v>
      </c>
      <c r="F8" s="5">
        <f t="shared" si="0"/>
        <v>193343541</v>
      </c>
      <c r="G8" s="5">
        <f t="shared" si="0"/>
        <v>198464824</v>
      </c>
      <c r="H8" s="5">
        <f t="shared" si="0"/>
        <v>216464335</v>
      </c>
      <c r="I8" s="5">
        <f t="shared" si="0"/>
        <v>251820679</v>
      </c>
      <c r="J8" s="5"/>
    </row>
    <row r="9" spans="1:10" x14ac:dyDescent="0.25">
      <c r="B9" s="5"/>
      <c r="C9" s="5"/>
      <c r="D9" s="5"/>
      <c r="E9" s="5"/>
      <c r="F9" s="5"/>
      <c r="G9" s="10"/>
      <c r="H9" s="5"/>
      <c r="I9" s="5"/>
      <c r="J9" s="5"/>
    </row>
    <row r="10" spans="1:10" x14ac:dyDescent="0.25">
      <c r="A10" s="40" t="s">
        <v>61</v>
      </c>
      <c r="B10" s="18">
        <f t="shared" ref="B10:I10" si="1">SUM(B11:B11)</f>
        <v>82933223</v>
      </c>
      <c r="C10" s="18">
        <f t="shared" si="1"/>
        <v>95044256</v>
      </c>
      <c r="D10" s="18">
        <f t="shared" si="1"/>
        <v>100641351</v>
      </c>
      <c r="E10" s="18">
        <f t="shared" si="1"/>
        <v>89412549</v>
      </c>
      <c r="F10" s="18">
        <f t="shared" si="1"/>
        <v>89524798</v>
      </c>
      <c r="G10" s="18">
        <f t="shared" si="1"/>
        <v>86936067</v>
      </c>
      <c r="H10" s="18">
        <f t="shared" si="1"/>
        <v>82188799</v>
      </c>
      <c r="I10" s="18">
        <f t="shared" si="1"/>
        <v>87454830</v>
      </c>
      <c r="J10" s="1"/>
    </row>
    <row r="11" spans="1:10" x14ac:dyDescent="0.25">
      <c r="A11" s="7" t="s">
        <v>26</v>
      </c>
      <c r="B11" s="25">
        <v>82933223</v>
      </c>
      <c r="C11" s="25">
        <v>95044256</v>
      </c>
      <c r="D11" s="25">
        <v>100641351</v>
      </c>
      <c r="E11" s="25">
        <v>89412549</v>
      </c>
      <c r="F11" s="25">
        <v>89524798</v>
      </c>
      <c r="G11" s="25">
        <v>86936067</v>
      </c>
      <c r="H11" s="1">
        <v>82188799</v>
      </c>
      <c r="I11" s="1">
        <v>87454830</v>
      </c>
      <c r="J11" s="1"/>
    </row>
    <row r="12" spans="1:10" x14ac:dyDescent="0.25">
      <c r="A12" s="40" t="s">
        <v>4</v>
      </c>
      <c r="B12" s="16">
        <f t="shared" ref="B12:I12" si="2">B8-B10</f>
        <v>62271902</v>
      </c>
      <c r="C12" s="16">
        <f t="shared" si="2"/>
        <v>88965769</v>
      </c>
      <c r="D12" s="16">
        <f t="shared" si="2"/>
        <v>105492522</v>
      </c>
      <c r="E12" s="16">
        <f t="shared" si="2"/>
        <v>116008084</v>
      </c>
      <c r="F12" s="16">
        <f t="shared" si="2"/>
        <v>103818743</v>
      </c>
      <c r="G12" s="16">
        <f t="shared" si="2"/>
        <v>111528757</v>
      </c>
      <c r="H12" s="16">
        <f t="shared" si="2"/>
        <v>134275536</v>
      </c>
      <c r="I12" s="16">
        <f t="shared" si="2"/>
        <v>164365849</v>
      </c>
      <c r="J12" s="10"/>
    </row>
    <row r="13" spans="1:10" x14ac:dyDescent="0.25">
      <c r="A13" s="41" t="s">
        <v>62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7" t="s">
        <v>5</v>
      </c>
      <c r="B14" s="15">
        <v>12685002</v>
      </c>
      <c r="C14" s="15">
        <v>11141228</v>
      </c>
      <c r="D14" s="15">
        <v>7889291</v>
      </c>
      <c r="E14" s="15">
        <v>12723029</v>
      </c>
      <c r="F14" s="15">
        <v>11881738</v>
      </c>
      <c r="G14" s="15">
        <v>21075910</v>
      </c>
      <c r="H14" s="1">
        <v>41749136</v>
      </c>
      <c r="I14" s="1">
        <v>51564581</v>
      </c>
      <c r="J14" s="1"/>
    </row>
    <row r="15" spans="1:10" x14ac:dyDescent="0.25">
      <c r="A15" s="7" t="s">
        <v>40</v>
      </c>
      <c r="B15" s="15">
        <v>4818</v>
      </c>
      <c r="C15" s="15">
        <v>399787</v>
      </c>
      <c r="D15" s="15">
        <v>-90139</v>
      </c>
      <c r="E15" s="15">
        <v>0</v>
      </c>
      <c r="F15" s="15">
        <v>0</v>
      </c>
      <c r="G15" s="15">
        <v>0</v>
      </c>
      <c r="J15" s="1"/>
    </row>
    <row r="16" spans="1:10" x14ac:dyDescent="0.25">
      <c r="A16" s="7" t="s">
        <v>63</v>
      </c>
      <c r="B16" s="15">
        <v>21243129</v>
      </c>
      <c r="C16" s="15">
        <v>8870238</v>
      </c>
      <c r="D16" s="15">
        <v>252407</v>
      </c>
      <c r="E16" s="15">
        <v>87805</v>
      </c>
      <c r="F16" s="15">
        <v>86915</v>
      </c>
      <c r="G16" s="15">
        <v>47848</v>
      </c>
      <c r="H16" s="1">
        <v>7436421</v>
      </c>
      <c r="I16">
        <f>138465-10183984</f>
        <v>-10045519</v>
      </c>
      <c r="J16" s="1"/>
    </row>
    <row r="17" spans="1:10" x14ac:dyDescent="0.25">
      <c r="A17" s="40" t="s">
        <v>64</v>
      </c>
      <c r="B17" s="16">
        <f>B12-B14-B15+B16</f>
        <v>70825211</v>
      </c>
      <c r="C17" s="16">
        <f t="shared" ref="C17:I17" si="3">C12-C14-C15+C16</f>
        <v>86294992</v>
      </c>
      <c r="D17" s="16">
        <f t="shared" si="3"/>
        <v>97945777</v>
      </c>
      <c r="E17" s="16">
        <f t="shared" si="3"/>
        <v>103372860</v>
      </c>
      <c r="F17" s="16">
        <f t="shared" si="3"/>
        <v>92023920</v>
      </c>
      <c r="G17" s="16">
        <f t="shared" si="3"/>
        <v>90500695</v>
      </c>
      <c r="H17" s="16">
        <f t="shared" si="3"/>
        <v>99962821</v>
      </c>
      <c r="I17" s="16">
        <f t="shared" si="3"/>
        <v>102755749</v>
      </c>
      <c r="J17" s="10"/>
    </row>
    <row r="18" spans="1:10" x14ac:dyDescent="0.25">
      <c r="A18" s="7" t="s">
        <v>6</v>
      </c>
      <c r="B18" s="15"/>
      <c r="C18" s="15"/>
      <c r="D18" s="15"/>
      <c r="E18" s="15"/>
      <c r="F18" s="15"/>
      <c r="G18" s="15"/>
      <c r="H18" s="10"/>
      <c r="I18" s="10"/>
      <c r="J18" s="10"/>
    </row>
    <row r="19" spans="1:10" x14ac:dyDescent="0.25">
      <c r="A19" s="40" t="s">
        <v>65</v>
      </c>
      <c r="B19" s="10">
        <f>B17-B18</f>
        <v>70825211</v>
      </c>
      <c r="C19" s="10">
        <f t="shared" ref="C19:I19" si="4">C17-C18</f>
        <v>86294992</v>
      </c>
      <c r="D19" s="10">
        <f t="shared" si="4"/>
        <v>97945777</v>
      </c>
      <c r="E19" s="10">
        <f t="shared" si="4"/>
        <v>103372860</v>
      </c>
      <c r="F19" s="10">
        <f t="shared" si="4"/>
        <v>92023920</v>
      </c>
      <c r="G19" s="10">
        <f t="shared" si="4"/>
        <v>90500695</v>
      </c>
      <c r="H19" s="10">
        <f t="shared" si="4"/>
        <v>99962821</v>
      </c>
      <c r="I19" s="10">
        <f t="shared" si="4"/>
        <v>102755749</v>
      </c>
      <c r="J19" s="10"/>
    </row>
    <row r="20" spans="1:10" x14ac:dyDescent="0.25">
      <c r="A20" s="3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37" t="s">
        <v>66</v>
      </c>
      <c r="B21" s="10">
        <f t="shared" ref="B21:I21" si="5">SUM(B22:B23)</f>
        <v>11970432</v>
      </c>
      <c r="C21" s="10">
        <f t="shared" si="5"/>
        <v>12701030</v>
      </c>
      <c r="D21" s="10">
        <f t="shared" si="5"/>
        <v>14002534</v>
      </c>
      <c r="E21" s="10">
        <f t="shared" si="5"/>
        <v>12090081</v>
      </c>
      <c r="F21" s="10">
        <f t="shared" si="5"/>
        <v>9997596</v>
      </c>
      <c r="G21" s="10">
        <f t="shared" si="5"/>
        <v>6552800</v>
      </c>
      <c r="H21" s="10">
        <f t="shared" si="5"/>
        <v>10907216</v>
      </c>
      <c r="I21" s="10">
        <f t="shared" si="5"/>
        <v>26368064</v>
      </c>
    </row>
    <row r="22" spans="1:10" x14ac:dyDescent="0.25">
      <c r="A22" s="7" t="s">
        <v>9</v>
      </c>
      <c r="B22" s="27">
        <v>11416751</v>
      </c>
      <c r="C22" s="27">
        <v>11252495</v>
      </c>
      <c r="D22" s="27">
        <v>8624128</v>
      </c>
      <c r="E22" s="27">
        <v>12161119</v>
      </c>
      <c r="F22" s="27">
        <v>7255997</v>
      </c>
      <c r="G22" s="27">
        <v>6868096</v>
      </c>
      <c r="H22" s="28">
        <v>9419965</v>
      </c>
      <c r="I22" s="28">
        <v>10403179</v>
      </c>
    </row>
    <row r="23" spans="1:10" x14ac:dyDescent="0.25">
      <c r="A23" s="7" t="s">
        <v>10</v>
      </c>
      <c r="B23" s="27">
        <v>553681</v>
      </c>
      <c r="C23" s="27">
        <v>1448535</v>
      </c>
      <c r="D23" s="27">
        <v>5378406</v>
      </c>
      <c r="E23" s="27">
        <v>-71038</v>
      </c>
      <c r="F23" s="27">
        <v>2741599</v>
      </c>
      <c r="G23" s="27">
        <v>-315296</v>
      </c>
      <c r="H23" s="28">
        <v>1487251</v>
      </c>
      <c r="I23" s="28">
        <v>15964885</v>
      </c>
    </row>
    <row r="24" spans="1:10" x14ac:dyDescent="0.25">
      <c r="A24" s="22"/>
      <c r="B24" s="15"/>
      <c r="C24" s="15"/>
      <c r="D24" s="15"/>
      <c r="E24" s="15"/>
      <c r="F24" s="15"/>
      <c r="G24" s="15"/>
    </row>
    <row r="25" spans="1:10" x14ac:dyDescent="0.25">
      <c r="A25" s="40" t="s">
        <v>67</v>
      </c>
      <c r="B25" s="11">
        <f>B19-B21</f>
        <v>58854779</v>
      </c>
      <c r="C25" s="11">
        <f t="shared" ref="C25:I25" si="6">C19-C21</f>
        <v>73593962</v>
      </c>
      <c r="D25" s="11">
        <f t="shared" si="6"/>
        <v>83943243</v>
      </c>
      <c r="E25" s="11">
        <f t="shared" si="6"/>
        <v>91282779</v>
      </c>
      <c r="F25" s="11">
        <f t="shared" si="6"/>
        <v>82026324</v>
      </c>
      <c r="G25" s="11">
        <f t="shared" si="6"/>
        <v>83947895</v>
      </c>
      <c r="H25" s="11">
        <f t="shared" si="6"/>
        <v>89055605</v>
      </c>
      <c r="I25" s="11">
        <f t="shared" si="6"/>
        <v>76387685</v>
      </c>
      <c r="J25" s="10"/>
    </row>
    <row r="26" spans="1:10" x14ac:dyDescent="0.25">
      <c r="A26" s="3"/>
      <c r="B26" s="12"/>
      <c r="C26" s="10"/>
      <c r="D26" s="10"/>
      <c r="E26" s="10"/>
      <c r="F26" s="10"/>
      <c r="G26" s="10"/>
    </row>
    <row r="27" spans="1:10" x14ac:dyDescent="0.25">
      <c r="A27" s="40" t="s">
        <v>68</v>
      </c>
      <c r="B27" s="13">
        <f>B25/('1'!B43/10)</f>
        <v>1.4030911318681276</v>
      </c>
      <c r="C27" s="13">
        <f>C25/('1'!C43/10)</f>
        <v>1.4620596380938629</v>
      </c>
      <c r="D27" s="13">
        <f>D25/('1'!D43/10)</f>
        <v>1.5160585193318439</v>
      </c>
      <c r="E27" s="13">
        <f>E25/('1'!E43/10)</f>
        <v>1.6486143473303256</v>
      </c>
      <c r="F27" s="13">
        <f>F25/('1'!F43/10)</f>
        <v>1.4814379676714908</v>
      </c>
      <c r="G27" s="13">
        <f>G25/('1'!G43/10)</f>
        <v>1.5161425368653567</v>
      </c>
      <c r="H27" s="13">
        <f>H25/('1'!H43/10)</f>
        <v>1.6083904294059923</v>
      </c>
      <c r="I27" s="13">
        <f>I25/('1'!I43/10)</f>
        <v>1.3796012219385818</v>
      </c>
    </row>
    <row r="28" spans="1:10" x14ac:dyDescent="0.25">
      <c r="A28" s="41" t="s">
        <v>69</v>
      </c>
      <c r="B28">
        <f>'1'!B53</f>
        <v>41946512</v>
      </c>
      <c r="C28">
        <f>'1'!C53</f>
        <v>50335814</v>
      </c>
      <c r="D28">
        <f>'1'!D53</f>
        <v>55369395</v>
      </c>
      <c r="E28">
        <f>'1'!E53</f>
        <v>55369395</v>
      </c>
      <c r="F28">
        <f>'1'!F53</f>
        <v>55369395</v>
      </c>
      <c r="G28">
        <f>'1'!G53</f>
        <v>55369395</v>
      </c>
      <c r="H28">
        <f>'1'!H53</f>
        <v>55369395</v>
      </c>
      <c r="I28">
        <f>'1'!I53</f>
        <v>55369395</v>
      </c>
    </row>
    <row r="48" spans="1:2" x14ac:dyDescent="0.25">
      <c r="A48" s="9"/>
      <c r="B4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5"/>
  <sheetViews>
    <sheetView tabSelected="1" zoomScaleNormal="100" workbookViewId="0">
      <pane xSplit="1" ySplit="5" topLeftCell="C16" activePane="bottomRight" state="frozen"/>
      <selection pane="topRight" activeCell="B1" sqref="B1"/>
      <selection pane="bottomLeft" activeCell="A6" sqref="A6"/>
      <selection pane="bottomRight" activeCell="A32" sqref="A32"/>
    </sheetView>
  </sheetViews>
  <sheetFormatPr defaultRowHeight="15" x14ac:dyDescent="0.25"/>
  <cols>
    <col min="1" max="1" width="62.7109375" customWidth="1"/>
    <col min="2" max="3" width="16" bestFit="1" customWidth="1"/>
    <col min="4" max="5" width="14.42578125" customWidth="1"/>
    <col min="6" max="9" width="16.85546875" bestFit="1" customWidth="1"/>
  </cols>
  <sheetData>
    <row r="1" spans="1:9" ht="15.75" x14ac:dyDescent="0.25">
      <c r="A1" s="4" t="s">
        <v>32</v>
      </c>
    </row>
    <row r="2" spans="1:9" ht="15.75" x14ac:dyDescent="0.25">
      <c r="A2" s="4" t="s">
        <v>70</v>
      </c>
      <c r="B2" s="4"/>
      <c r="C2" s="4"/>
      <c r="D2" s="4"/>
      <c r="E2" s="4"/>
      <c r="F2" s="20"/>
      <c r="G2" s="2"/>
    </row>
    <row r="3" spans="1:9" ht="15.75" x14ac:dyDescent="0.25">
      <c r="A3" s="4" t="s">
        <v>50</v>
      </c>
      <c r="B3" s="4"/>
      <c r="C3" s="4"/>
      <c r="D3" s="4"/>
      <c r="E3" s="4"/>
      <c r="F3" s="21"/>
      <c r="G3" s="21"/>
    </row>
    <row r="4" spans="1:9" ht="15.75" x14ac:dyDescent="0.25">
      <c r="B4" s="4"/>
      <c r="C4" s="4"/>
      <c r="D4" s="4"/>
      <c r="E4" s="4"/>
      <c r="F4" s="20"/>
      <c r="G4" s="2"/>
    </row>
    <row r="5" spans="1:9" ht="15.75" x14ac:dyDescent="0.25">
      <c r="A5" s="4"/>
      <c r="B5" s="4">
        <v>2012</v>
      </c>
      <c r="C5" s="35">
        <v>2013</v>
      </c>
      <c r="D5" s="4">
        <v>2014</v>
      </c>
      <c r="E5" s="4">
        <v>2015</v>
      </c>
      <c r="F5" s="4">
        <v>2016</v>
      </c>
      <c r="G5" s="4">
        <v>2017</v>
      </c>
      <c r="H5" s="4">
        <v>2018</v>
      </c>
      <c r="I5" s="4">
        <v>2019</v>
      </c>
    </row>
    <row r="6" spans="1:9" x14ac:dyDescent="0.25">
      <c r="A6" s="40" t="s">
        <v>71</v>
      </c>
    </row>
    <row r="7" spans="1:9" x14ac:dyDescent="0.25">
      <c r="A7" t="s">
        <v>14</v>
      </c>
      <c r="B7" s="28">
        <v>563337900</v>
      </c>
      <c r="C7" s="28">
        <v>703762059</v>
      </c>
      <c r="D7" s="28">
        <v>996782391</v>
      </c>
      <c r="E7" s="28">
        <v>1060343049</v>
      </c>
      <c r="F7" s="28">
        <v>1072673207</v>
      </c>
      <c r="G7" s="28">
        <v>1121190322</v>
      </c>
      <c r="H7" s="28">
        <v>1055154295</v>
      </c>
      <c r="I7" s="28">
        <v>1464398831</v>
      </c>
    </row>
    <row r="8" spans="1:9" x14ac:dyDescent="0.25">
      <c r="A8" s="7" t="s">
        <v>20</v>
      </c>
      <c r="B8" s="28">
        <v>-240908344</v>
      </c>
      <c r="C8" s="28">
        <v>-551867222</v>
      </c>
      <c r="D8" s="28">
        <v>-852883105</v>
      </c>
      <c r="E8" s="28">
        <v>-975438302</v>
      </c>
      <c r="F8" s="28">
        <v>-664682847</v>
      </c>
      <c r="G8" s="28">
        <v>-881476454</v>
      </c>
      <c r="H8" s="28">
        <v>-837010100</v>
      </c>
      <c r="I8" s="28">
        <v>-945932676</v>
      </c>
    </row>
    <row r="9" spans="1:9" x14ac:dyDescent="0.25">
      <c r="A9" s="7" t="s">
        <v>28</v>
      </c>
      <c r="B9" s="28">
        <v>-125694442</v>
      </c>
      <c r="C9" s="28">
        <v>-95088961</v>
      </c>
      <c r="D9" s="28">
        <v>-80611091</v>
      </c>
      <c r="E9" s="28">
        <v>-85264996</v>
      </c>
      <c r="F9" s="28">
        <v>-73654782</v>
      </c>
      <c r="G9" s="28">
        <v>-70378229</v>
      </c>
      <c r="H9" s="28">
        <v>-95776512</v>
      </c>
      <c r="I9" s="28">
        <v>-74284678</v>
      </c>
    </row>
    <row r="10" spans="1:9" x14ac:dyDescent="0.25">
      <c r="A10" s="7" t="s">
        <v>27</v>
      </c>
      <c r="B10" s="28">
        <v>-12685002</v>
      </c>
      <c r="C10" s="28">
        <v>-11416751</v>
      </c>
      <c r="D10" s="28">
        <v>-22790993</v>
      </c>
      <c r="E10" s="28">
        <v>-38971929</v>
      </c>
      <c r="F10" s="28">
        <v>-32641845</v>
      </c>
      <c r="G10" s="28">
        <v>-30191662</v>
      </c>
      <c r="H10" s="28">
        <v>-40874364</v>
      </c>
      <c r="I10" s="28">
        <v>-51564581</v>
      </c>
    </row>
    <row r="11" spans="1:9" x14ac:dyDescent="0.25">
      <c r="A11" s="7" t="s">
        <v>21</v>
      </c>
      <c r="B11" s="28">
        <v>11416751</v>
      </c>
      <c r="C11" s="28">
        <v>-11141228</v>
      </c>
      <c r="D11" s="28">
        <v>-7889291</v>
      </c>
      <c r="E11" s="28">
        <v>-12723029</v>
      </c>
      <c r="F11" s="28">
        <v>-11881738</v>
      </c>
      <c r="G11" s="28">
        <v>-21075910</v>
      </c>
      <c r="H11" s="28">
        <v>-43888742</v>
      </c>
      <c r="I11" s="28">
        <v>-53564187</v>
      </c>
    </row>
    <row r="12" spans="1:9" x14ac:dyDescent="0.25">
      <c r="A12" s="3"/>
      <c r="B12" s="16">
        <f>SUM(B7:B11)</f>
        <v>195466863</v>
      </c>
      <c r="C12" s="16">
        <f>SUM(C7:C11)</f>
        <v>34247897</v>
      </c>
      <c r="D12" s="16">
        <f t="shared" ref="D12:I12" si="0">SUM(D7:D11)</f>
        <v>32607911</v>
      </c>
      <c r="E12" s="16">
        <f t="shared" si="0"/>
        <v>-52055207</v>
      </c>
      <c r="F12" s="16">
        <f t="shared" si="0"/>
        <v>289811995</v>
      </c>
      <c r="G12" s="16">
        <f t="shared" si="0"/>
        <v>118068067</v>
      </c>
      <c r="H12" s="16">
        <f t="shared" si="0"/>
        <v>37604577</v>
      </c>
      <c r="I12" s="16">
        <f t="shared" si="0"/>
        <v>339052709</v>
      </c>
    </row>
    <row r="13" spans="1:9" x14ac:dyDescent="0.25">
      <c r="C13" s="1"/>
      <c r="D13" s="1"/>
      <c r="E13" s="1"/>
      <c r="F13" s="1"/>
    </row>
    <row r="14" spans="1:9" x14ac:dyDescent="0.25">
      <c r="A14" s="40" t="s">
        <v>72</v>
      </c>
    </row>
    <row r="15" spans="1:9" x14ac:dyDescent="0.25">
      <c r="A15" t="s">
        <v>30</v>
      </c>
      <c r="B15" s="28">
        <v>-1340216</v>
      </c>
      <c r="C15" s="28">
        <v>-138082657</v>
      </c>
      <c r="D15" s="28">
        <v>-67442652</v>
      </c>
      <c r="E15" s="28">
        <v>-36034670</v>
      </c>
      <c r="F15" s="28">
        <v>-69172493</v>
      </c>
      <c r="G15" s="28">
        <v>-12979122</v>
      </c>
      <c r="H15" s="28">
        <v>-143955278</v>
      </c>
      <c r="I15" s="28">
        <v>-261316778</v>
      </c>
    </row>
    <row r="16" spans="1:9" x14ac:dyDescent="0.25">
      <c r="A16" s="7" t="s">
        <v>29</v>
      </c>
      <c r="B16" s="28">
        <v>0</v>
      </c>
      <c r="C16" s="28">
        <v>-1785000</v>
      </c>
      <c r="D16" s="28">
        <v>0</v>
      </c>
      <c r="E16" s="28">
        <v>0</v>
      </c>
      <c r="F16" s="28">
        <v>0</v>
      </c>
      <c r="G16" s="28">
        <v>0</v>
      </c>
      <c r="H16" s="28"/>
    </row>
    <row r="17" spans="1:9" x14ac:dyDescent="0.25">
      <c r="A17" s="3"/>
      <c r="B17" s="29">
        <f>SUM(B15:B16)</f>
        <v>-1340216</v>
      </c>
      <c r="C17" s="29">
        <f t="shared" ref="C17:I17" si="1">SUM(C15:C16)</f>
        <v>-139867657</v>
      </c>
      <c r="D17" s="29">
        <f t="shared" si="1"/>
        <v>-67442652</v>
      </c>
      <c r="E17" s="29">
        <f t="shared" si="1"/>
        <v>-36034670</v>
      </c>
      <c r="F17" s="29">
        <f t="shared" si="1"/>
        <v>-69172493</v>
      </c>
      <c r="G17" s="29">
        <f t="shared" si="1"/>
        <v>-12979122</v>
      </c>
      <c r="H17" s="29">
        <f t="shared" si="1"/>
        <v>-143955278</v>
      </c>
      <c r="I17" s="29">
        <f t="shared" si="1"/>
        <v>-261316778</v>
      </c>
    </row>
    <row r="18" spans="1:9" x14ac:dyDescent="0.25">
      <c r="H18" s="32"/>
    </row>
    <row r="19" spans="1:9" x14ac:dyDescent="0.25">
      <c r="A19" s="40" t="s">
        <v>73</v>
      </c>
    </row>
    <row r="20" spans="1:9" x14ac:dyDescent="0.25">
      <c r="A20" s="7" t="s">
        <v>23</v>
      </c>
      <c r="B20" s="28">
        <v>215720000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/>
    </row>
    <row r="21" spans="1:9" x14ac:dyDescent="0.25">
      <c r="A21" s="7" t="s">
        <v>18</v>
      </c>
      <c r="B21" s="28">
        <v>272254338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/>
    </row>
    <row r="22" spans="1:9" x14ac:dyDescent="0.25">
      <c r="A22" s="7" t="s">
        <v>41</v>
      </c>
      <c r="B22" s="28">
        <v>-20374512</v>
      </c>
      <c r="C22" s="28">
        <v>0</v>
      </c>
      <c r="D22" s="28">
        <v>-24515388</v>
      </c>
      <c r="E22" s="28">
        <v>-54833149</v>
      </c>
      <c r="F22" s="28">
        <v>-54850176</v>
      </c>
      <c r="G22" s="28">
        <v>-54661598</v>
      </c>
      <c r="H22" s="28">
        <v>-54745586</v>
      </c>
      <c r="I22" s="28">
        <v>-54741383</v>
      </c>
    </row>
    <row r="23" spans="1:9" x14ac:dyDescent="0.25">
      <c r="A23" s="7" t="s">
        <v>31</v>
      </c>
      <c r="B23" s="28">
        <v>0</v>
      </c>
      <c r="C23" s="28">
        <v>-513891257</v>
      </c>
      <c r="D23" s="28">
        <v>3324344</v>
      </c>
      <c r="E23" s="28">
        <v>142616532</v>
      </c>
      <c r="F23" s="28">
        <v>-205377493</v>
      </c>
      <c r="G23" s="28">
        <v>-133146100</v>
      </c>
      <c r="H23" s="28">
        <v>41773264</v>
      </c>
      <c r="I23" s="28">
        <f>208636563-307956594</f>
        <v>-99320031</v>
      </c>
    </row>
    <row r="24" spans="1:9" x14ac:dyDescent="0.25">
      <c r="A24" s="7" t="s">
        <v>42</v>
      </c>
      <c r="B24" s="28">
        <v>0</v>
      </c>
      <c r="C24" s="28">
        <v>17276531</v>
      </c>
      <c r="D24" s="28">
        <v>0</v>
      </c>
      <c r="E24" s="28">
        <v>0</v>
      </c>
      <c r="F24" s="28">
        <v>0</v>
      </c>
      <c r="G24" s="28">
        <v>0</v>
      </c>
      <c r="H24" s="28"/>
    </row>
    <row r="25" spans="1:9" x14ac:dyDescent="0.25">
      <c r="A25" s="7" t="s">
        <v>15</v>
      </c>
      <c r="B25" s="28">
        <v>-5831223</v>
      </c>
      <c r="C25" s="28">
        <v>-35884671</v>
      </c>
      <c r="D25" s="28">
        <v>48352379</v>
      </c>
      <c r="E25" s="28">
        <v>-7308942</v>
      </c>
      <c r="F25" s="28">
        <v>40254870</v>
      </c>
      <c r="G25" s="28">
        <v>85898115</v>
      </c>
      <c r="H25" s="28">
        <f>170000000-49132039</f>
        <v>120867961</v>
      </c>
      <c r="I25">
        <f>150000000-69792228</f>
        <v>80207772</v>
      </c>
    </row>
    <row r="26" spans="1:9" x14ac:dyDescent="0.25">
      <c r="A26" s="3"/>
      <c r="B26" s="30">
        <f t="shared" ref="B26:I26" si="2">SUM(B20:B25)</f>
        <v>461768603</v>
      </c>
      <c r="C26" s="30">
        <f t="shared" si="2"/>
        <v>-532499397</v>
      </c>
      <c r="D26" s="30">
        <f t="shared" si="2"/>
        <v>27161335</v>
      </c>
      <c r="E26" s="30">
        <f t="shared" si="2"/>
        <v>80474441</v>
      </c>
      <c r="F26" s="30">
        <f t="shared" si="2"/>
        <v>-219972799</v>
      </c>
      <c r="G26" s="30">
        <f t="shared" si="2"/>
        <v>-101909583</v>
      </c>
      <c r="H26" s="30">
        <f t="shared" si="2"/>
        <v>107895639</v>
      </c>
      <c r="I26" s="30">
        <f t="shared" si="2"/>
        <v>-73853642</v>
      </c>
    </row>
    <row r="27" spans="1:9" x14ac:dyDescent="0.25">
      <c r="B27" s="1"/>
    </row>
    <row r="28" spans="1:9" x14ac:dyDescent="0.25">
      <c r="A28" s="3" t="s">
        <v>74</v>
      </c>
      <c r="B28" s="31">
        <f t="shared" ref="B28:I28" si="3">SUM(B12,B17,B26)</f>
        <v>655895250</v>
      </c>
      <c r="C28" s="31">
        <f t="shared" si="3"/>
        <v>-638119157</v>
      </c>
      <c r="D28" s="31">
        <f t="shared" si="3"/>
        <v>-7673406</v>
      </c>
      <c r="E28" s="31">
        <f t="shared" si="3"/>
        <v>-7615436</v>
      </c>
      <c r="F28" s="31">
        <f t="shared" si="3"/>
        <v>666703</v>
      </c>
      <c r="G28" s="31">
        <f t="shared" si="3"/>
        <v>3179362</v>
      </c>
      <c r="H28" s="31">
        <f t="shared" si="3"/>
        <v>1544938</v>
      </c>
      <c r="I28" s="31">
        <f t="shared" si="3"/>
        <v>3882289</v>
      </c>
    </row>
    <row r="29" spans="1:9" x14ac:dyDescent="0.25">
      <c r="A29" s="41" t="s">
        <v>75</v>
      </c>
      <c r="B29" s="28">
        <v>521400</v>
      </c>
      <c r="C29" s="28">
        <v>656416650</v>
      </c>
      <c r="D29" s="28">
        <v>18297492</v>
      </c>
      <c r="E29" s="28">
        <v>10624087</v>
      </c>
      <c r="F29" s="28">
        <v>3008651</v>
      </c>
      <c r="G29" s="28">
        <v>3675353</v>
      </c>
      <c r="H29" s="28">
        <f>6855968+5675</f>
        <v>6861643</v>
      </c>
      <c r="I29">
        <f>715+8406578</f>
        <v>8407293</v>
      </c>
    </row>
    <row r="30" spans="1:9" x14ac:dyDescent="0.25">
      <c r="A30" s="40" t="s">
        <v>76</v>
      </c>
      <c r="B30" s="31">
        <f>SUM(B28:B29)</f>
        <v>656416650</v>
      </c>
      <c r="C30" s="31">
        <f t="shared" ref="C30:I30" si="4">SUM(C28:C29)</f>
        <v>18297493</v>
      </c>
      <c r="D30" s="31">
        <f t="shared" si="4"/>
        <v>10624086</v>
      </c>
      <c r="E30" s="31">
        <f t="shared" si="4"/>
        <v>3008651</v>
      </c>
      <c r="F30" s="31">
        <f t="shared" si="4"/>
        <v>3675354</v>
      </c>
      <c r="G30" s="31">
        <f t="shared" si="4"/>
        <v>6854715</v>
      </c>
      <c r="H30" s="31">
        <f t="shared" si="4"/>
        <v>8406581</v>
      </c>
      <c r="I30" s="31">
        <f t="shared" si="4"/>
        <v>12289582</v>
      </c>
    </row>
    <row r="32" spans="1:9" ht="15.75" x14ac:dyDescent="0.25">
      <c r="A32" s="4"/>
      <c r="B32" s="14"/>
      <c r="C32" s="14"/>
      <c r="D32" s="14"/>
      <c r="E32" s="14"/>
      <c r="F32" s="14"/>
      <c r="G32" s="14"/>
    </row>
    <row r="34" spans="1:9" x14ac:dyDescent="0.25">
      <c r="A34" s="40" t="s">
        <v>77</v>
      </c>
      <c r="B34" s="13">
        <f>B12/('1'!B43/10)</f>
        <v>4.6599074316357934</v>
      </c>
      <c r="C34" s="13">
        <f>C12/('1'!C43/10)</f>
        <v>0.68038826192420376</v>
      </c>
      <c r="D34" s="13">
        <f>D12/('1'!D43/10)</f>
        <v>0.58891579003165917</v>
      </c>
      <c r="E34" s="13">
        <f>E12/('1'!E43/10)</f>
        <v>-0.94014404527988793</v>
      </c>
      <c r="F34" s="13">
        <f>F12/('1'!F43/10)</f>
        <v>5.2341549876064208</v>
      </c>
      <c r="G34" s="13">
        <f>G12/('1'!G43/10)</f>
        <v>2.1323705451359909</v>
      </c>
      <c r="H34" s="13">
        <f>H12/('1'!H43/10)</f>
        <v>0.67915817032134806</v>
      </c>
      <c r="I34" s="13">
        <f>I12/('1'!I43/10)</f>
        <v>6.1234678291138991</v>
      </c>
    </row>
    <row r="35" spans="1:9" x14ac:dyDescent="0.25">
      <c r="A35" s="40" t="s">
        <v>78</v>
      </c>
      <c r="B35">
        <f>'1'!B53</f>
        <v>41946512</v>
      </c>
      <c r="C35">
        <f>'1'!C53</f>
        <v>50335814</v>
      </c>
      <c r="D35">
        <f>'1'!D53</f>
        <v>55369395</v>
      </c>
      <c r="E35">
        <f>'1'!E53</f>
        <v>55369395</v>
      </c>
      <c r="F35">
        <f>'1'!F53</f>
        <v>55369395</v>
      </c>
      <c r="G35">
        <f>'1'!G53</f>
        <v>55369395</v>
      </c>
      <c r="H35">
        <f>'1'!H53</f>
        <v>55369395</v>
      </c>
      <c r="I35">
        <f>'1'!I53</f>
        <v>55369395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K4" sqref="K4"/>
    </sheetView>
  </sheetViews>
  <sheetFormatPr defaultRowHeight="15" x14ac:dyDescent="0.25"/>
  <cols>
    <col min="1" max="1" width="33.140625" bestFit="1" customWidth="1"/>
  </cols>
  <sheetData>
    <row r="1" spans="1:9" ht="15.75" x14ac:dyDescent="0.25">
      <c r="A1" s="4" t="s">
        <v>32</v>
      </c>
    </row>
    <row r="2" spans="1:9" x14ac:dyDescent="0.25">
      <c r="A2" s="3" t="s">
        <v>79</v>
      </c>
    </row>
    <row r="3" spans="1:9" ht="15.75" x14ac:dyDescent="0.25">
      <c r="A3" s="4" t="s">
        <v>50</v>
      </c>
    </row>
    <row r="6" spans="1:9" x14ac:dyDescent="0.25">
      <c r="B6">
        <v>2012</v>
      </c>
      <c r="C6">
        <v>2013</v>
      </c>
      <c r="D6">
        <v>2014</v>
      </c>
      <c r="E6">
        <v>2015</v>
      </c>
      <c r="F6">
        <v>2016</v>
      </c>
      <c r="G6">
        <v>2017</v>
      </c>
      <c r="H6">
        <v>2018</v>
      </c>
      <c r="I6">
        <v>2019</v>
      </c>
    </row>
    <row r="7" spans="1:9" x14ac:dyDescent="0.25">
      <c r="A7" s="7" t="s">
        <v>80</v>
      </c>
      <c r="B7" s="33">
        <f>'2'!B25/'1'!B22</f>
        <v>2.7034863639248535E-2</v>
      </c>
      <c r="C7" s="33">
        <f>'2'!C25/'1'!C22</f>
        <v>4.5033653797688568E-2</v>
      </c>
      <c r="D7" s="33">
        <f>'2'!D25/'1'!D22</f>
        <v>4.7561054453633185E-2</v>
      </c>
      <c r="E7" s="33">
        <f>'2'!E25/'1'!E22</f>
        <v>4.6582353577972101E-2</v>
      </c>
      <c r="F7" s="33">
        <f>'2'!F25/'1'!F22</f>
        <v>4.2752309289888185E-2</v>
      </c>
      <c r="G7" s="33">
        <f>'2'!G25/'1'!G22</f>
        <v>4.2819267669516242E-2</v>
      </c>
      <c r="H7" s="33">
        <f>'2'!H25/'1'!H22</f>
        <v>4.083278566128877E-2</v>
      </c>
      <c r="I7" s="33">
        <f>'2'!I25/'1'!I22</f>
        <v>3.1115551040279854E-2</v>
      </c>
    </row>
    <row r="8" spans="1:9" x14ac:dyDescent="0.25">
      <c r="A8" s="7" t="s">
        <v>81</v>
      </c>
      <c r="B8" s="33">
        <f>'2'!B25/'1'!B42</f>
        <v>5.7198110598831613E-2</v>
      </c>
      <c r="C8" s="33">
        <f>'2'!C25/'1'!C42</f>
        <v>6.6748402498277334E-2</v>
      </c>
      <c r="D8" s="33">
        <f>'2'!D25/'1'!D42</f>
        <v>7.2281803578387802E-2</v>
      </c>
      <c r="E8" s="33">
        <f>'2'!E25/'1'!E42</f>
        <v>7.6243938640021255E-2</v>
      </c>
      <c r="F8" s="33">
        <f>'2'!F25/'1'!F42</f>
        <v>6.7020265189185246E-2</v>
      </c>
      <c r="G8" s="33">
        <f>'2'!G25/'1'!G42</f>
        <v>6.7025241190649662E-2</v>
      </c>
      <c r="H8" s="33">
        <f>'2'!H25/'1'!H42</f>
        <v>6.9219615813401122E-2</v>
      </c>
      <c r="I8" s="33">
        <f>'2'!I25/'1'!I42</f>
        <v>5.8418937164065779E-2</v>
      </c>
    </row>
    <row r="9" spans="1:9" x14ac:dyDescent="0.25">
      <c r="A9" s="7" t="s">
        <v>46</v>
      </c>
      <c r="B9" s="33">
        <f>'1'!B27/'1'!B42</f>
        <v>3.4874574597598705E-2</v>
      </c>
      <c r="C9" s="33">
        <f>'1'!C27/'1'!C42</f>
        <v>0</v>
      </c>
      <c r="D9" s="33">
        <f>'1'!D27/'1'!D42</f>
        <v>3.5341660306525573E-2</v>
      </c>
      <c r="E9" s="33">
        <f>'1'!E27/'1'!E42</f>
        <v>2.7089655672734286E-2</v>
      </c>
      <c r="F9" s="33">
        <f>'1'!F27/'1'!F42</f>
        <v>4.3958319929496656E-2</v>
      </c>
      <c r="G9" s="33">
        <f>'1'!G27/'1'!G42</f>
        <v>0.10387160083644616</v>
      </c>
      <c r="H9" s="33">
        <f>'1'!H27/'1'!H42</f>
        <v>0.16681232223225584</v>
      </c>
      <c r="I9" s="33">
        <f>'1'!I27/'1'!I42</f>
        <v>0.22631272662597182</v>
      </c>
    </row>
    <row r="10" spans="1:9" x14ac:dyDescent="0.25">
      <c r="A10" s="7" t="s">
        <v>47</v>
      </c>
      <c r="B10" s="34">
        <f>'1'!B12/'1'!B29</f>
        <v>1.7551921819243372</v>
      </c>
      <c r="C10" s="34">
        <f>'1'!C12/'1'!C29</f>
        <v>2.4927502236003671</v>
      </c>
      <c r="D10" s="34">
        <f>'1'!D12/'1'!D29</f>
        <v>2.5856932037268798</v>
      </c>
      <c r="E10" s="34">
        <f>'1'!E12/'1'!E29</f>
        <v>2.299148349026209</v>
      </c>
      <c r="F10" s="34">
        <f>'1'!F12/'1'!F29</f>
        <v>2.5385448959017549</v>
      </c>
      <c r="G10" s="34">
        <f>'1'!G12/'1'!G29</f>
        <v>2.9657809609934143</v>
      </c>
      <c r="H10" s="34">
        <f>'1'!H12/'1'!H29</f>
        <v>2.7224644850843274</v>
      </c>
      <c r="I10" s="34">
        <f>'1'!I12/'1'!I29</f>
        <v>2.2889553875964226</v>
      </c>
    </row>
    <row r="11" spans="1:9" x14ac:dyDescent="0.25">
      <c r="A11" s="7" t="s">
        <v>82</v>
      </c>
      <c r="B11" s="33">
        <f>'2'!B25/'2'!B6</f>
        <v>8.805313340664285E-2</v>
      </c>
      <c r="C11" s="33">
        <f>'2'!C25/'2'!C6</f>
        <v>0.10251804659633314</v>
      </c>
      <c r="D11" s="33">
        <f>'2'!D25/'2'!D6</f>
        <v>8.2578795786841505E-2</v>
      </c>
      <c r="E11" s="33">
        <f>'2'!E25/'2'!E6</f>
        <v>7.5972079542752619E-2</v>
      </c>
      <c r="F11" s="33">
        <f>'2'!F25/'2'!F6</f>
        <v>7.3580752919808257E-2</v>
      </c>
      <c r="G11" s="33">
        <f>'2'!G25/'2'!G6</f>
        <v>7.1661890296851993E-2</v>
      </c>
      <c r="H11" s="33">
        <f>'2'!H25/'2'!H6</f>
        <v>7.791410307015062E-2</v>
      </c>
      <c r="I11" s="33">
        <f>'2'!I25/'2'!I6</f>
        <v>5.2406124858897687E-2</v>
      </c>
    </row>
    <row r="12" spans="1:9" x14ac:dyDescent="0.25">
      <c r="A12" t="s">
        <v>48</v>
      </c>
      <c r="B12" s="33">
        <f>'2'!B12/'2'!B6</f>
        <v>9.3165520072573713E-2</v>
      </c>
      <c r="C12" s="33">
        <f>'2'!C12/'2'!C6</f>
        <v>0.1239313199610127</v>
      </c>
      <c r="D12" s="33">
        <f>'2'!D12/'2'!D6</f>
        <v>0.10377780414412729</v>
      </c>
      <c r="E12" s="33">
        <f>'2'!E12/'2'!E6</f>
        <v>9.6550252761808744E-2</v>
      </c>
      <c r="F12" s="33">
        <f>'2'!F12/'2'!F6</f>
        <v>9.3129387062719934E-2</v>
      </c>
      <c r="G12" s="33">
        <f>'2'!G12/'2'!G6</f>
        <v>9.5206217488577452E-2</v>
      </c>
      <c r="H12" s="33">
        <f>'2'!H12/'2'!H6</f>
        <v>0.11747669281123542</v>
      </c>
      <c r="I12" s="33">
        <f>'2'!I12/'2'!I6</f>
        <v>0.11276395148292193</v>
      </c>
    </row>
    <row r="13" spans="1:9" x14ac:dyDescent="0.25">
      <c r="A13" s="7" t="s">
        <v>83</v>
      </c>
      <c r="B13" s="33">
        <f>'2'!B25/('1'!B42+'1'!B27)</f>
        <v>5.5270572881812821E-2</v>
      </c>
      <c r="C13" s="33">
        <f>'2'!C25/('1'!C42+'1'!C27)</f>
        <v>6.6748402498277334E-2</v>
      </c>
      <c r="D13" s="33">
        <f>'2'!D25/('1'!D42+'1'!D27)</f>
        <v>6.9814445172608902E-2</v>
      </c>
      <c r="E13" s="33">
        <f>'2'!E25/('1'!E42+'1'!E27)</f>
        <v>7.4232992435389861E-2</v>
      </c>
      <c r="F13" s="33">
        <f>'2'!F25/('1'!F42+'1'!F27)</f>
        <v>6.4198219325184769E-2</v>
      </c>
      <c r="G13" s="33">
        <f>'2'!G25/('1'!G42+'1'!G27)</f>
        <v>6.0718330954308501E-2</v>
      </c>
      <c r="H13" s="33">
        <f>'2'!H25/('1'!H42+'1'!H27)</f>
        <v>5.9323692846314356E-2</v>
      </c>
      <c r="I13" s="33">
        <f>'2'!I25/('1'!I42+'1'!I27)</f>
        <v>4.7637878899615863E-2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2020-04-11T15:33:21Z</dcterms:modified>
</cp:coreProperties>
</file>