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Pharma &amp; Chemical\A\"/>
    </mc:Choice>
  </mc:AlternateContent>
  <bookViews>
    <workbookView xWindow="0" yWindow="0" windowWidth="20490" windowHeight="7650" activeTab="2"/>
  </bookViews>
  <sheets>
    <sheet name="1" sheetId="1" r:id="rId1"/>
    <sheet name="2" sheetId="4" r:id="rId2"/>
    <sheet name="3" sheetId="6" r:id="rId3"/>
    <sheet name="Ratio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6" l="1"/>
  <c r="I7" i="4"/>
  <c r="I12" i="4" s="1"/>
  <c r="I15" i="4" s="1"/>
  <c r="I17" i="4" s="1"/>
  <c r="I21" i="4" s="1"/>
  <c r="I23" i="4" s="1"/>
  <c r="I55" i="1"/>
  <c r="I39" i="1"/>
  <c r="I54" i="1" s="1"/>
  <c r="I31" i="1"/>
  <c r="I25" i="1"/>
  <c r="I12" i="1"/>
  <c r="I6" i="1"/>
  <c r="I39" i="6"/>
  <c r="I26" i="6"/>
  <c r="I11" i="6"/>
  <c r="I45" i="6" s="1"/>
  <c r="I41" i="6" l="1"/>
  <c r="I43" i="6" s="1"/>
  <c r="I51" i="1"/>
  <c r="I21" i="1"/>
  <c r="B13" i="6"/>
  <c r="D13" i="6"/>
  <c r="E13" i="6"/>
  <c r="F13" i="6"/>
  <c r="G13" i="6"/>
  <c r="H13" i="6"/>
  <c r="C13" i="6"/>
  <c r="C11" i="6" l="1"/>
  <c r="D11" i="6"/>
  <c r="E11" i="6"/>
  <c r="F11" i="6"/>
  <c r="G11" i="6"/>
  <c r="H11" i="6"/>
  <c r="B11" i="6"/>
  <c r="C55" i="1"/>
  <c r="D55" i="1"/>
  <c r="E55" i="1"/>
  <c r="F55" i="1"/>
  <c r="G55" i="1"/>
  <c r="H55" i="1"/>
  <c r="B55" i="1"/>
  <c r="B39" i="1" l="1"/>
  <c r="B7" i="7" l="1"/>
  <c r="B54" i="1"/>
  <c r="H39" i="6"/>
  <c r="H26" i="6"/>
  <c r="H41" i="6" s="1"/>
  <c r="H43" i="6" s="1"/>
  <c r="H45" i="6"/>
  <c r="H7" i="4"/>
  <c r="H12" i="4" s="1"/>
  <c r="H15" i="4" s="1"/>
  <c r="H31" i="1"/>
  <c r="H25" i="1"/>
  <c r="H39" i="1"/>
  <c r="H54" i="1" s="1"/>
  <c r="H12" i="1"/>
  <c r="H6" i="1"/>
  <c r="H17" i="4" l="1"/>
  <c r="H10" i="7"/>
  <c r="H8" i="7"/>
  <c r="H7" i="7"/>
  <c r="H51" i="1"/>
  <c r="H21" i="1"/>
  <c r="H5" i="7" s="1"/>
  <c r="H21" i="4" l="1"/>
  <c r="H9" i="7"/>
  <c r="G39" i="6"/>
  <c r="F39" i="6"/>
  <c r="E39" i="6"/>
  <c r="D39" i="6"/>
  <c r="C39" i="6"/>
  <c r="B39" i="6"/>
  <c r="G26" i="6"/>
  <c r="F26" i="6"/>
  <c r="E26" i="6"/>
  <c r="D26" i="6"/>
  <c r="C26" i="6"/>
  <c r="B26" i="6"/>
  <c r="D45" i="6"/>
  <c r="G45" i="6"/>
  <c r="F45" i="6"/>
  <c r="E45" i="6"/>
  <c r="C45" i="6"/>
  <c r="G7" i="4"/>
  <c r="G12" i="4" s="1"/>
  <c r="G15" i="4" s="1"/>
  <c r="F7" i="4"/>
  <c r="F12" i="4" s="1"/>
  <c r="F15" i="4" s="1"/>
  <c r="E7" i="4"/>
  <c r="E12" i="4" s="1"/>
  <c r="E15" i="4" s="1"/>
  <c r="D7" i="4"/>
  <c r="D12" i="4" s="1"/>
  <c r="D15" i="4" s="1"/>
  <c r="C7" i="4"/>
  <c r="C12" i="4" s="1"/>
  <c r="C15" i="4" s="1"/>
  <c r="B7" i="4"/>
  <c r="B12" i="4" s="1"/>
  <c r="B45" i="6" l="1"/>
  <c r="B41" i="6"/>
  <c r="B43" i="6" s="1"/>
  <c r="D41" i="6"/>
  <c r="D43" i="6" s="1"/>
  <c r="G10" i="7"/>
  <c r="G17" i="4"/>
  <c r="D17" i="4"/>
  <c r="D10" i="7"/>
  <c r="E17" i="4"/>
  <c r="E10" i="7"/>
  <c r="C17" i="4"/>
  <c r="C10" i="7"/>
  <c r="F17" i="4"/>
  <c r="F10" i="7"/>
  <c r="H23" i="4"/>
  <c r="H6" i="7"/>
  <c r="H11" i="7"/>
  <c r="G41" i="6"/>
  <c r="G43" i="6" s="1"/>
  <c r="F41" i="6"/>
  <c r="F43" i="6" s="1"/>
  <c r="E41" i="6"/>
  <c r="E43" i="6" s="1"/>
  <c r="C41" i="6"/>
  <c r="C43" i="6" s="1"/>
  <c r="E9" i="7" l="1"/>
  <c r="E21" i="4"/>
  <c r="E23" i="4" s="1"/>
  <c r="F21" i="4"/>
  <c r="F23" i="4" s="1"/>
  <c r="F9" i="7"/>
  <c r="C9" i="7"/>
  <c r="C21" i="4"/>
  <c r="C23" i="4" s="1"/>
  <c r="D9" i="7"/>
  <c r="D21" i="4"/>
  <c r="D23" i="4" s="1"/>
  <c r="G9" i="7"/>
  <c r="G21" i="4"/>
  <c r="G23" i="4" s="1"/>
  <c r="E25" i="1"/>
  <c r="D25" i="1"/>
  <c r="C25" i="1"/>
  <c r="B25" i="1"/>
  <c r="E39" i="1"/>
  <c r="D39" i="1"/>
  <c r="C39" i="1"/>
  <c r="E12" i="1"/>
  <c r="D12" i="1"/>
  <c r="C12" i="1"/>
  <c r="B12" i="1"/>
  <c r="E6" i="1"/>
  <c r="D6" i="1"/>
  <c r="D21" i="1" s="1"/>
  <c r="C6" i="1"/>
  <c r="B6" i="1"/>
  <c r="E31" i="1"/>
  <c r="D31" i="1"/>
  <c r="C31" i="1"/>
  <c r="B31" i="1"/>
  <c r="F31" i="1"/>
  <c r="F25" i="1"/>
  <c r="F39" i="1"/>
  <c r="F12" i="1"/>
  <c r="F6" i="1"/>
  <c r="G31" i="1"/>
  <c r="G25" i="1"/>
  <c r="G39" i="1"/>
  <c r="G12" i="1"/>
  <c r="G6" i="1"/>
  <c r="G8" i="7" l="1"/>
  <c r="E8" i="7"/>
  <c r="G11" i="7"/>
  <c r="G7" i="7"/>
  <c r="G6" i="7"/>
  <c r="G54" i="1"/>
  <c r="F8" i="7"/>
  <c r="B8" i="7"/>
  <c r="C11" i="7"/>
  <c r="C7" i="7"/>
  <c r="C6" i="7"/>
  <c r="C54" i="1"/>
  <c r="F7" i="7"/>
  <c r="F11" i="7"/>
  <c r="F6" i="7"/>
  <c r="F54" i="1"/>
  <c r="C8" i="7"/>
  <c r="D7" i="7"/>
  <c r="D11" i="7"/>
  <c r="D6" i="7"/>
  <c r="D5" i="7"/>
  <c r="D54" i="1"/>
  <c r="D8" i="7"/>
  <c r="E7" i="7"/>
  <c r="E11" i="7"/>
  <c r="E6" i="7"/>
  <c r="E54" i="1"/>
  <c r="B51" i="1"/>
  <c r="F21" i="1"/>
  <c r="F5" i="7" s="1"/>
  <c r="D51" i="1"/>
  <c r="C51" i="1"/>
  <c r="G21" i="1"/>
  <c r="G5" i="7" s="1"/>
  <c r="G51" i="1"/>
  <c r="F51" i="1"/>
  <c r="E51" i="1"/>
  <c r="B21" i="1"/>
  <c r="B5" i="7" s="1"/>
  <c r="E21" i="1"/>
  <c r="E5" i="7" s="1"/>
  <c r="C21" i="1"/>
  <c r="C5" i="7" s="1"/>
  <c r="B15" i="4" l="1"/>
  <c r="B17" i="4" s="1"/>
  <c r="B21" i="4" s="1"/>
  <c r="B9" i="7" l="1"/>
  <c r="B10" i="7"/>
  <c r="B23" i="4" l="1"/>
  <c r="B11" i="7"/>
  <c r="B6" i="7"/>
</calcChain>
</file>

<file path=xl/sharedStrings.xml><?xml version="1.0" encoding="utf-8"?>
<sst xmlns="http://schemas.openxmlformats.org/spreadsheetml/2006/main" count="114" uniqueCount="105">
  <si>
    <t>Inventories</t>
  </si>
  <si>
    <t>Share capital</t>
  </si>
  <si>
    <t>Dividend received</t>
  </si>
  <si>
    <t>Dividend paid</t>
  </si>
  <si>
    <t>Acme laboratories</t>
  </si>
  <si>
    <t>property , plant &amp; Equipment</t>
  </si>
  <si>
    <t>Intangible Assest</t>
  </si>
  <si>
    <t>Investment in Shares</t>
  </si>
  <si>
    <t xml:space="preserve">Investment property </t>
  </si>
  <si>
    <t>Trade Receivable</t>
  </si>
  <si>
    <t>Other Receivable</t>
  </si>
  <si>
    <t>Advance, Deposits &amp; Pre Payments</t>
  </si>
  <si>
    <t>Advance Income Tax</t>
  </si>
  <si>
    <t>Material IN transit</t>
  </si>
  <si>
    <t>Term Deposit</t>
  </si>
  <si>
    <t>Cash &amp; Cash Equivalents</t>
  </si>
  <si>
    <t>Share Capital</t>
  </si>
  <si>
    <t>Share Premium</t>
  </si>
  <si>
    <t>Revaluation Surplus</t>
  </si>
  <si>
    <t>Gain /loss on Marketable Securities(Unralized)</t>
  </si>
  <si>
    <t>Tax Holiday Reserve</t>
  </si>
  <si>
    <t>Retained Earning</t>
  </si>
  <si>
    <t>Non Current Liabilities</t>
  </si>
  <si>
    <t>Long term Loans-net off Currrent maturity</t>
  </si>
  <si>
    <t>Provision for Gratuity</t>
  </si>
  <si>
    <t>Deferred tax Liabillity</t>
  </si>
  <si>
    <t>Current Liabilities</t>
  </si>
  <si>
    <t>Loans &amp; Overdrafts</t>
  </si>
  <si>
    <t>Trade Payable</t>
  </si>
  <si>
    <t>Provision for Income tax</t>
  </si>
  <si>
    <t>Liability for Expenses and others</t>
  </si>
  <si>
    <t>Dividend Payable</t>
  </si>
  <si>
    <t>Collection from Sales &amp; Others</t>
  </si>
  <si>
    <t>Payment to Suppliers &amp; Others</t>
  </si>
  <si>
    <t>Payment to WPPF &amp; WWF</t>
  </si>
  <si>
    <t>Financial Expenses</t>
  </si>
  <si>
    <t>Income Tax Paid</t>
  </si>
  <si>
    <t>Acquisiton of Property ,Palnt &amp; Equipments</t>
  </si>
  <si>
    <t>Term deposit</t>
  </si>
  <si>
    <t>Sale proceeeds from Property ,plant &amp; equipment</t>
  </si>
  <si>
    <t>Investment in share</t>
  </si>
  <si>
    <t>Received from ACMUNIO Int. against advance</t>
  </si>
  <si>
    <t>Net Increse/Decrese in Loans and Overdrafts</t>
  </si>
  <si>
    <t>Net Increase /Decrease in Long term Borrowings</t>
  </si>
  <si>
    <t>Current maturity of Long term Loans</t>
  </si>
  <si>
    <t>Fixes assest acquisition</t>
  </si>
  <si>
    <t>Sale of fixed assest</t>
  </si>
  <si>
    <t>Advance to suppliers for Construction</t>
  </si>
  <si>
    <t>Advance to ASPL against shares</t>
  </si>
  <si>
    <t>Settlement of obligatin of Amaingamating co (ASPL)</t>
  </si>
  <si>
    <t>Loan to ACMUNIO Int. Ltd</t>
  </si>
  <si>
    <t>UNDP Grant</t>
  </si>
  <si>
    <t>Cash &amp; Cash received from ASPL</t>
  </si>
  <si>
    <t>Settlement of providend fund liabilities</t>
  </si>
  <si>
    <t>Share Money Deposit</t>
  </si>
  <si>
    <t>Capital reserve</t>
  </si>
  <si>
    <t>Retirement benefit fund</t>
  </si>
  <si>
    <t>Retirement Benefit Fund</t>
  </si>
  <si>
    <t>Debt to Equity</t>
  </si>
  <si>
    <t>Current Ratio</t>
  </si>
  <si>
    <t>Operating Margin</t>
  </si>
  <si>
    <t>Balance Sheet</t>
  </si>
  <si>
    <t>As at year end</t>
  </si>
  <si>
    <t>Assets</t>
  </si>
  <si>
    <t>Non Current Assets</t>
  </si>
  <si>
    <t>Current Assets</t>
  </si>
  <si>
    <t>Non-controlling interest</t>
  </si>
  <si>
    <t>Liabilities and Capital</t>
  </si>
  <si>
    <t>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</si>
  <si>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</si>
  <si>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</si>
  <si>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</si>
  <si>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</si>
  <si>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</si>
  <si>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</si>
  <si>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Gross Profit</t>
  </si>
  <si>
    <t>Other Income</t>
  </si>
  <si>
    <t>Selling, Marketing &amp; Distribution Expenses</t>
  </si>
  <si>
    <t>Administration Expenses</t>
  </si>
  <si>
    <t>Loss due to Fire Incident</t>
  </si>
  <si>
    <t>Operating Income/(Expenses)</t>
  </si>
  <si>
    <t>Operating Profit</t>
  </si>
  <si>
    <t>Contribution to WPPF &amp; WWF</t>
  </si>
  <si>
    <t>Profit Before contribution to WPPF</t>
  </si>
  <si>
    <t>Profit Before Taxation</t>
  </si>
  <si>
    <t>Provision for Taxation</t>
  </si>
  <si>
    <t>Current tax Expenses</t>
  </si>
  <si>
    <t>Deferred Tax Expenses/Income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</si>
  <si>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</si>
  <si>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</si>
  <si>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</si>
  <si>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</si>
  <si>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</si>
  <si>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</si>
  <si>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</si>
  <si>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</si>
  <si>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</si>
  <si>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</si>
  <si>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</si>
  <si>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</si>
  <si>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</si>
  <si>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</si>
  <si>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</si>
  <si>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Net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</si>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</sst>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3" fontId="0" fillId="0" borderId="0" xfId="0" applyNumberFormat="1"/>
    <xf numFmtId="41" fontId="0" fillId="0" borderId="0" xfId="0" applyNumberFormat="1"/>
    <xf numFmtId="41" fontId="1" fillId="0" borderId="0" xfId="0" applyNumberFormat="1" applyFont="1"/>
    <xf numFmtId="164" fontId="1" fillId="0" borderId="0" xfId="0" applyNumberFormat="1" applyFont="1"/>
    <xf numFmtId="0" fontId="0" fillId="0" borderId="0" xfId="0" applyFont="1"/>
    <xf numFmtId="41" fontId="0" fillId="0" borderId="0" xfId="0" applyNumberFormat="1" applyFont="1"/>
    <xf numFmtId="165" fontId="0" fillId="0" borderId="0" xfId="2" applyNumberFormat="1" applyFont="1" applyBorder="1"/>
    <xf numFmtId="41" fontId="0" fillId="0" borderId="0" xfId="0" applyNumberFormat="1" applyBorder="1"/>
    <xf numFmtId="0" fontId="0" fillId="0" borderId="0" xfId="0" applyAlignment="1"/>
    <xf numFmtId="0" fontId="1" fillId="0" borderId="0" xfId="0" applyFont="1" applyAlignment="1"/>
    <xf numFmtId="41" fontId="1" fillId="0" borderId="0" xfId="0" applyNumberFormat="1" applyFont="1" applyBorder="1"/>
    <xf numFmtId="0" fontId="0" fillId="0" borderId="0" xfId="0" applyFont="1" applyAlignment="1"/>
    <xf numFmtId="3" fontId="1" fillId="0" borderId="0" xfId="0" applyNumberFormat="1" applyFont="1"/>
    <xf numFmtId="3" fontId="1" fillId="0" borderId="0" xfId="0" applyNumberFormat="1" applyFont="1" applyBorder="1"/>
    <xf numFmtId="3" fontId="1" fillId="0" borderId="1" xfId="0" applyNumberFormat="1" applyFont="1" applyBorder="1"/>
    <xf numFmtId="0" fontId="1" fillId="0" borderId="0" xfId="0" applyFont="1" applyAlignment="1">
      <alignment horizontal="center"/>
    </xf>
    <xf numFmtId="165" fontId="1" fillId="0" borderId="0" xfId="2" applyNumberFormat="1" applyFont="1"/>
    <xf numFmtId="165" fontId="0" fillId="0" borderId="0" xfId="2" applyNumberFormat="1" applyFont="1"/>
    <xf numFmtId="165" fontId="1" fillId="0" borderId="0" xfId="2" applyNumberFormat="1" applyFont="1" applyBorder="1"/>
    <xf numFmtId="165" fontId="1" fillId="0" borderId="1" xfId="2" applyNumberFormat="1" applyFont="1" applyBorder="1"/>
    <xf numFmtId="10" fontId="0" fillId="0" borderId="0" xfId="1" applyNumberFormat="1" applyFont="1"/>
    <xf numFmtId="0" fontId="1" fillId="0" borderId="0" xfId="3" applyFont="1" applyFill="1" applyAlignment="1">
      <alignment wrapText="1"/>
    </xf>
    <xf numFmtId="0" fontId="0" fillId="0" borderId="0" xfId="0" applyFill="1"/>
    <xf numFmtId="1" fontId="1" fillId="0" borderId="0" xfId="3" applyNumberFormat="1" applyFont="1" applyFill="1"/>
    <xf numFmtId="1" fontId="1" fillId="0" borderId="0" xfId="2" applyNumberFormat="1" applyFont="1" applyFill="1"/>
    <xf numFmtId="0" fontId="4" fillId="0" borderId="0" xfId="0" applyFont="1" applyFill="1"/>
    <xf numFmtId="0" fontId="3" fillId="0" borderId="0" xfId="3" applyFont="1" applyFill="1" applyAlignment="1"/>
    <xf numFmtId="41" fontId="3" fillId="0" borderId="0" xfId="3" applyNumberFormat="1" applyFont="1" applyFill="1" applyBorder="1"/>
    <xf numFmtId="165" fontId="3" fillId="0" borderId="0" xfId="2" applyNumberFormat="1" applyFont="1" applyFill="1" applyBorder="1"/>
    <xf numFmtId="165" fontId="3" fillId="0" borderId="0" xfId="2" applyNumberFormat="1" applyFont="1" applyFill="1"/>
    <xf numFmtId="41" fontId="6" fillId="0" borderId="0" xfId="3" applyNumberFormat="1" applyFont="1" applyFill="1"/>
    <xf numFmtId="165" fontId="6" fillId="0" borderId="0" xfId="2" applyNumberFormat="1" applyFont="1" applyFill="1"/>
    <xf numFmtId="165" fontId="0" fillId="0" borderId="0" xfId="2" applyNumberFormat="1" applyFont="1" applyFill="1" applyBorder="1"/>
    <xf numFmtId="165" fontId="0" fillId="0" borderId="0" xfId="0" applyNumberFormat="1"/>
    <xf numFmtId="0" fontId="1" fillId="0" borderId="0" xfId="0" applyFont="1" applyFill="1" applyAlignment="1">
      <alignment horizontal="center"/>
    </xf>
    <xf numFmtId="165" fontId="2" fillId="0" borderId="0" xfId="2" applyNumberFormat="1" applyFont="1"/>
    <xf numFmtId="43" fontId="1" fillId="0" borderId="0" xfId="2" applyNumberFormat="1" applyFont="1" applyFill="1"/>
    <xf numFmtId="43" fontId="0" fillId="0" borderId="0" xfId="0" applyNumberFormat="1"/>
    <xf numFmtId="2" fontId="0" fillId="0" borderId="0" xfId="0" applyNumberFormat="1"/>
    <xf numFmtId="0" fontId="3" fillId="0" borderId="0" xfId="0" applyFont="1"/>
    <xf numFmtId="0" fontId="1" fillId="0" borderId="2" xfId="0" applyFont="1" applyBorder="1" applyAlignment="1">
      <alignment horizontal="left"/>
    </xf>
    <xf numFmtId="0" fontId="7" fillId="0" borderId="0" xfId="0" applyFont="1"/>
    <xf numFmtId="0" fontId="3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164" fontId="0" fillId="0" borderId="0" xfId="0" applyNumberFormat="1" applyFont="1"/>
  </cellXfs>
  <cellStyles count="4">
    <cellStyle name="Accent6" xfId="3" builtinId="49"/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"/>
  <sheetViews>
    <sheetView zoomScale="112" zoomScaleNormal="112" workbookViewId="0">
      <pane xSplit="1" ySplit="4" topLeftCell="E5" activePane="bottomRight" state="frozen"/>
      <selection pane="topRight" activeCell="B1" sqref="B1"/>
      <selection pane="bottomLeft" activeCell="A5" sqref="A5"/>
      <selection pane="bottomRight" activeCell="I61" sqref="I61"/>
    </sheetView>
  </sheetViews>
  <sheetFormatPr defaultRowHeight="15" x14ac:dyDescent="0.25"/>
  <cols>
    <col min="1" max="1" width="35.7109375" customWidth="1"/>
    <col min="2" max="7" width="15.28515625" bestFit="1" customWidth="1"/>
    <col min="8" max="8" width="18" bestFit="1" customWidth="1"/>
    <col min="9" max="9" width="26.85546875" customWidth="1"/>
  </cols>
  <sheetData>
    <row r="1" spans="1:9" ht="18.75" x14ac:dyDescent="0.3">
      <c r="A1" s="28" t="s">
        <v>4</v>
      </c>
      <c r="B1" s="20"/>
      <c r="C1" s="20"/>
      <c r="D1" s="20"/>
      <c r="E1" s="20"/>
      <c r="F1" s="20"/>
      <c r="G1" s="20"/>
    </row>
    <row r="2" spans="1:9" ht="15.75" x14ac:dyDescent="0.25">
      <c r="A2" s="42" t="s">
        <v>61</v>
      </c>
    </row>
    <row r="3" spans="1:9" ht="15.75" x14ac:dyDescent="0.25">
      <c r="A3" s="42" t="s">
        <v>62</v>
      </c>
    </row>
    <row r="4" spans="1:9" x14ac:dyDescent="0.25">
      <c r="B4" s="1">
        <v>2012</v>
      </c>
      <c r="C4" s="18">
        <v>2013</v>
      </c>
      <c r="D4" s="37">
        <v>2014</v>
      </c>
      <c r="E4" s="18">
        <v>2015</v>
      </c>
      <c r="F4" s="18">
        <v>2016</v>
      </c>
      <c r="G4" s="18">
        <v>2017</v>
      </c>
      <c r="H4" s="18">
        <v>2018</v>
      </c>
      <c r="I4" s="18">
        <v>2019</v>
      </c>
    </row>
    <row r="5" spans="1:9" x14ac:dyDescent="0.25">
      <c r="A5" s="43" t="s">
        <v>63</v>
      </c>
      <c r="B5" s="4"/>
      <c r="C5" s="20"/>
      <c r="D5" s="20"/>
      <c r="E5" s="20"/>
      <c r="F5" s="20"/>
      <c r="G5" s="20"/>
    </row>
    <row r="6" spans="1:9" x14ac:dyDescent="0.25">
      <c r="A6" s="44" t="s">
        <v>64</v>
      </c>
      <c r="B6" s="15">
        <f t="shared" ref="B6:E6" si="0">SUM(B7:B10)</f>
        <v>10056366129</v>
      </c>
      <c r="C6" s="19">
        <f t="shared" si="0"/>
        <v>8684201210</v>
      </c>
      <c r="D6" s="19">
        <f t="shared" si="0"/>
        <v>15544508282</v>
      </c>
      <c r="E6" s="19">
        <f t="shared" si="0"/>
        <v>16060787303</v>
      </c>
      <c r="F6" s="19">
        <f>SUM(F7:F10)</f>
        <v>17286351573</v>
      </c>
      <c r="G6" s="19">
        <f>SUM(G7:G10)</f>
        <v>18275901469</v>
      </c>
      <c r="H6" s="19">
        <f>SUM(H7:H10)</f>
        <v>21162036812</v>
      </c>
      <c r="I6" s="19">
        <f>SUM(I7:I10)</f>
        <v>23785620542</v>
      </c>
    </row>
    <row r="7" spans="1:9" x14ac:dyDescent="0.25">
      <c r="A7" s="2" t="s">
        <v>5</v>
      </c>
      <c r="B7" s="4">
        <v>10029772475</v>
      </c>
      <c r="C7" s="20">
        <v>8306210678</v>
      </c>
      <c r="D7" s="20">
        <v>15511897086</v>
      </c>
      <c r="E7" s="20">
        <v>16027234140</v>
      </c>
      <c r="F7" s="20">
        <v>17240105134</v>
      </c>
      <c r="G7" s="20">
        <v>18220229667</v>
      </c>
      <c r="H7" s="20">
        <v>21105678957</v>
      </c>
      <c r="I7" s="20">
        <v>23751657485</v>
      </c>
    </row>
    <row r="8" spans="1:9" x14ac:dyDescent="0.25">
      <c r="A8" s="2" t="s">
        <v>6</v>
      </c>
      <c r="B8" s="4">
        <v>408654</v>
      </c>
      <c r="C8" s="20">
        <v>338132</v>
      </c>
      <c r="D8" s="20">
        <v>286875</v>
      </c>
      <c r="E8" s="20">
        <v>245250</v>
      </c>
      <c r="F8" s="20">
        <v>203625</v>
      </c>
      <c r="G8" s="20">
        <v>162000</v>
      </c>
      <c r="H8" s="20">
        <v>120375</v>
      </c>
      <c r="I8" s="20">
        <v>78750</v>
      </c>
    </row>
    <row r="9" spans="1:9" x14ac:dyDescent="0.25">
      <c r="A9" s="2" t="s">
        <v>7</v>
      </c>
      <c r="B9" s="4">
        <v>26185000</v>
      </c>
      <c r="C9" s="20">
        <v>351467400</v>
      </c>
      <c r="D9" s="20">
        <v>6139321</v>
      </c>
      <c r="E9" s="20">
        <v>7122913</v>
      </c>
      <c r="F9" s="20">
        <v>19857814</v>
      </c>
      <c r="G9" s="20">
        <v>32405390</v>
      </c>
      <c r="H9" s="20">
        <v>34892667</v>
      </c>
      <c r="I9" s="20">
        <v>33884307</v>
      </c>
    </row>
    <row r="10" spans="1:9" x14ac:dyDescent="0.25">
      <c r="A10" s="2" t="s">
        <v>8</v>
      </c>
      <c r="B10" s="4"/>
      <c r="C10" s="20">
        <v>26185000</v>
      </c>
      <c r="D10" s="20">
        <v>26185000</v>
      </c>
      <c r="E10" s="20">
        <v>26185000</v>
      </c>
      <c r="F10" s="20">
        <v>26185000</v>
      </c>
      <c r="G10" s="20">
        <v>23104412</v>
      </c>
      <c r="H10" s="20">
        <v>21344813</v>
      </c>
    </row>
    <row r="11" spans="1:9" x14ac:dyDescent="0.25">
      <c r="A11" s="2"/>
      <c r="B11" s="4"/>
      <c r="C11" s="20"/>
      <c r="D11" s="20"/>
      <c r="E11" s="20"/>
      <c r="F11" s="20"/>
      <c r="G11" s="20"/>
    </row>
    <row r="12" spans="1:9" x14ac:dyDescent="0.25">
      <c r="A12" s="44" t="s">
        <v>65</v>
      </c>
      <c r="B12" s="15">
        <f t="shared" ref="B12:E12" si="1">SUM(B13:B20)</f>
        <v>5023053936</v>
      </c>
      <c r="C12" s="19">
        <f t="shared" si="1"/>
        <v>7889442833</v>
      </c>
      <c r="D12" s="19">
        <f t="shared" si="1"/>
        <v>6635062802</v>
      </c>
      <c r="E12" s="19">
        <f t="shared" si="1"/>
        <v>7198984638</v>
      </c>
      <c r="F12" s="19">
        <f>SUM(F13:F20)</f>
        <v>11603359057</v>
      </c>
      <c r="G12" s="19">
        <f>SUM(G13:G20)</f>
        <v>11671330040</v>
      </c>
      <c r="H12" s="19">
        <f>SUM(H13:H20)</f>
        <v>11462209428</v>
      </c>
      <c r="I12" s="19">
        <f>SUM(I13:I20)</f>
        <v>12135978847</v>
      </c>
    </row>
    <row r="13" spans="1:9" x14ac:dyDescent="0.25">
      <c r="A13" s="7" t="s">
        <v>0</v>
      </c>
      <c r="B13" s="5">
        <v>2119439100</v>
      </c>
      <c r="C13" s="20">
        <v>1886267051</v>
      </c>
      <c r="D13" s="20">
        <v>2223003434</v>
      </c>
      <c r="E13" s="20">
        <v>2484869763</v>
      </c>
      <c r="F13" s="20">
        <v>2749539322</v>
      </c>
      <c r="G13" s="20">
        <v>2907608895</v>
      </c>
      <c r="H13" s="20">
        <v>3143134830</v>
      </c>
      <c r="I13" s="20">
        <v>3572384216</v>
      </c>
    </row>
    <row r="14" spans="1:9" x14ac:dyDescent="0.25">
      <c r="A14" s="11" t="s">
        <v>9</v>
      </c>
      <c r="B14" s="4">
        <v>395906730</v>
      </c>
      <c r="C14" s="20">
        <v>471021187</v>
      </c>
      <c r="D14" s="20">
        <v>644867067</v>
      </c>
      <c r="E14" s="20">
        <v>729654988</v>
      </c>
      <c r="F14" s="20">
        <v>891843015</v>
      </c>
      <c r="G14" s="20">
        <v>1227081694</v>
      </c>
      <c r="H14" s="20">
        <v>1506585427</v>
      </c>
      <c r="I14" s="20">
        <v>1600062384</v>
      </c>
    </row>
    <row r="15" spans="1:9" x14ac:dyDescent="0.25">
      <c r="A15" s="11" t="s">
        <v>10</v>
      </c>
      <c r="B15" s="4">
        <v>56095089</v>
      </c>
      <c r="C15" s="20">
        <v>76067715</v>
      </c>
      <c r="D15" s="20">
        <v>74526105</v>
      </c>
      <c r="E15" s="20">
        <v>40721339</v>
      </c>
      <c r="F15" s="20">
        <v>7323164</v>
      </c>
      <c r="G15" s="20">
        <v>135275733</v>
      </c>
      <c r="H15" s="20">
        <v>14003447</v>
      </c>
      <c r="I15" s="20">
        <v>20296828</v>
      </c>
    </row>
    <row r="16" spans="1:9" x14ac:dyDescent="0.25">
      <c r="A16" s="11" t="s">
        <v>11</v>
      </c>
      <c r="B16" s="4">
        <v>1925026348</v>
      </c>
      <c r="C16" s="20">
        <v>2347694271</v>
      </c>
      <c r="D16" s="20">
        <v>1097408239</v>
      </c>
      <c r="E16" s="20">
        <v>986392966</v>
      </c>
      <c r="F16" s="20">
        <v>1033642589</v>
      </c>
      <c r="G16" s="20">
        <v>1434353400</v>
      </c>
      <c r="H16" s="20">
        <v>1728861666</v>
      </c>
      <c r="I16" s="20">
        <v>1917113434</v>
      </c>
    </row>
    <row r="17" spans="1:9" x14ac:dyDescent="0.25">
      <c r="A17" s="11" t="s">
        <v>12</v>
      </c>
      <c r="B17" s="4"/>
      <c r="C17" s="20">
        <v>1273276904</v>
      </c>
      <c r="D17" s="20">
        <v>1334147374</v>
      </c>
      <c r="E17" s="20">
        <v>1820547016</v>
      </c>
      <c r="F17" s="20">
        <v>1843423421</v>
      </c>
      <c r="G17" s="20">
        <v>2037434874</v>
      </c>
      <c r="H17" s="20">
        <v>2234845243</v>
      </c>
      <c r="I17" s="20">
        <v>2365624805</v>
      </c>
    </row>
    <row r="18" spans="1:9" x14ac:dyDescent="0.25">
      <c r="A18" s="11" t="s">
        <v>13</v>
      </c>
      <c r="B18" s="4">
        <v>360356180</v>
      </c>
      <c r="C18" s="20">
        <v>162465596</v>
      </c>
      <c r="D18" s="20">
        <v>294476484</v>
      </c>
      <c r="E18" s="20">
        <v>285524549</v>
      </c>
      <c r="F18" s="20">
        <v>354476936</v>
      </c>
      <c r="G18" s="20">
        <v>492696854</v>
      </c>
      <c r="H18" s="20">
        <v>595929689</v>
      </c>
      <c r="I18" s="20">
        <v>762231856</v>
      </c>
    </row>
    <row r="19" spans="1:9" x14ac:dyDescent="0.25">
      <c r="A19" s="11" t="s">
        <v>14</v>
      </c>
      <c r="B19" s="4">
        <v>0</v>
      </c>
      <c r="C19" s="20">
        <v>1220000000</v>
      </c>
      <c r="D19" s="20">
        <v>553201740</v>
      </c>
      <c r="E19" s="20">
        <v>419003619</v>
      </c>
      <c r="F19" s="20">
        <v>3575000000</v>
      </c>
      <c r="G19" s="20">
        <v>2054000000</v>
      </c>
      <c r="H19" s="20">
        <v>1103779169</v>
      </c>
      <c r="I19" s="20">
        <v>520503605</v>
      </c>
    </row>
    <row r="20" spans="1:9" x14ac:dyDescent="0.25">
      <c r="A20" s="11" t="s">
        <v>15</v>
      </c>
      <c r="B20" s="4">
        <v>166230489</v>
      </c>
      <c r="C20" s="20">
        <v>452650109</v>
      </c>
      <c r="D20" s="20">
        <v>413432359</v>
      </c>
      <c r="E20" s="20">
        <v>432270398</v>
      </c>
      <c r="F20" s="20">
        <v>1148110610</v>
      </c>
      <c r="G20" s="20">
        <v>1382878590</v>
      </c>
      <c r="H20" s="20">
        <v>1135069957</v>
      </c>
      <c r="I20" s="20">
        <v>1377761719</v>
      </c>
    </row>
    <row r="21" spans="1:9" x14ac:dyDescent="0.25">
      <c r="A21" s="1"/>
      <c r="B21" s="15">
        <f t="shared" ref="B21:E21" si="2">B6+B12</f>
        <v>15079420065</v>
      </c>
      <c r="C21" s="19">
        <f t="shared" si="2"/>
        <v>16573644043</v>
      </c>
      <c r="D21" s="19">
        <f t="shared" si="2"/>
        <v>22179571084</v>
      </c>
      <c r="E21" s="19">
        <f t="shared" si="2"/>
        <v>23259771941</v>
      </c>
      <c r="F21" s="19">
        <f>F6+F12</f>
        <v>28889710630</v>
      </c>
      <c r="G21" s="19">
        <f>G6+G12</f>
        <v>29947231509</v>
      </c>
      <c r="H21" s="19">
        <f>H6+H12</f>
        <v>32624246240</v>
      </c>
      <c r="I21" s="19">
        <f>I6+I12</f>
        <v>35921599389</v>
      </c>
    </row>
    <row r="22" spans="1:9" x14ac:dyDescent="0.25">
      <c r="A22" s="1"/>
      <c r="B22" s="15"/>
      <c r="C22" s="19"/>
      <c r="D22" s="19"/>
      <c r="E22" s="19"/>
      <c r="F22" s="19"/>
      <c r="G22" s="19"/>
      <c r="H22" s="19"/>
    </row>
    <row r="23" spans="1:9" s="25" customFormat="1" ht="15.75" x14ac:dyDescent="0.25">
      <c r="A23" s="45" t="s">
        <v>67</v>
      </c>
      <c r="B23" s="33"/>
      <c r="C23" s="34"/>
      <c r="D23" s="34"/>
      <c r="E23" s="34"/>
      <c r="F23" s="34"/>
      <c r="G23" s="34"/>
    </row>
    <row r="24" spans="1:9" ht="15.75" x14ac:dyDescent="0.25">
      <c r="A24" s="46" t="s">
        <v>68</v>
      </c>
    </row>
    <row r="25" spans="1:9" x14ac:dyDescent="0.25">
      <c r="A25" s="44" t="s">
        <v>22</v>
      </c>
      <c r="B25" s="15">
        <f t="shared" ref="B25:E25" si="3">SUM(B26:B29)</f>
        <v>1250804643</v>
      </c>
      <c r="C25" s="19">
        <f t="shared" si="3"/>
        <v>1128412130</v>
      </c>
      <c r="D25" s="19">
        <f t="shared" si="3"/>
        <v>3057678428</v>
      </c>
      <c r="E25" s="19">
        <f t="shared" si="3"/>
        <v>4904881207</v>
      </c>
      <c r="F25" s="19">
        <f>SUM(F26:F29)</f>
        <v>3958448269</v>
      </c>
      <c r="G25" s="19">
        <f>SUM(G26:G29)</f>
        <v>3675912676</v>
      </c>
      <c r="H25" s="19">
        <f>SUM(H26:H29)</f>
        <v>4615514545</v>
      </c>
      <c r="I25" s="19">
        <f>SUM(I26:I29)</f>
        <v>4578020122</v>
      </c>
    </row>
    <row r="26" spans="1:9" x14ac:dyDescent="0.25">
      <c r="A26" s="11" t="s">
        <v>23</v>
      </c>
      <c r="B26" s="4">
        <v>1124670221</v>
      </c>
      <c r="C26" s="20">
        <v>1003604234</v>
      </c>
      <c r="D26" s="20">
        <v>3018088196</v>
      </c>
      <c r="E26" s="20">
        <v>4721113988</v>
      </c>
      <c r="F26" s="20">
        <v>3637654598</v>
      </c>
      <c r="G26" s="20">
        <v>3025882035</v>
      </c>
      <c r="H26" s="20">
        <v>3780826927</v>
      </c>
      <c r="I26" s="20">
        <v>3556975950</v>
      </c>
    </row>
    <row r="27" spans="1:9" x14ac:dyDescent="0.25">
      <c r="A27" s="11" t="s">
        <v>56</v>
      </c>
      <c r="B27" s="4">
        <v>1137531</v>
      </c>
      <c r="C27" s="20">
        <v>0</v>
      </c>
      <c r="D27" s="20"/>
      <c r="E27" s="20"/>
      <c r="F27" s="20"/>
      <c r="G27" s="20"/>
      <c r="H27" s="20">
        <v>0</v>
      </c>
    </row>
    <row r="28" spans="1:9" x14ac:dyDescent="0.25">
      <c r="A28" s="7" t="s">
        <v>24</v>
      </c>
      <c r="B28" s="8">
        <v>1185660</v>
      </c>
      <c r="C28" s="20">
        <v>0</v>
      </c>
      <c r="D28" s="19">
        <v>30465330</v>
      </c>
      <c r="E28" s="20">
        <v>57776500</v>
      </c>
      <c r="F28" s="20">
        <v>206370155</v>
      </c>
      <c r="G28" s="20">
        <v>268364985</v>
      </c>
      <c r="H28" s="20">
        <v>330362700</v>
      </c>
      <c r="I28" s="20">
        <v>336558221</v>
      </c>
    </row>
    <row r="29" spans="1:9" x14ac:dyDescent="0.25">
      <c r="A29" s="11" t="s">
        <v>25</v>
      </c>
      <c r="B29" s="4">
        <v>123811231</v>
      </c>
      <c r="C29" s="20">
        <v>124807896</v>
      </c>
      <c r="D29" s="20">
        <v>9124902</v>
      </c>
      <c r="E29" s="20">
        <v>125990719</v>
      </c>
      <c r="F29" s="20">
        <v>114423516</v>
      </c>
      <c r="G29" s="20">
        <v>381665656</v>
      </c>
      <c r="H29" s="20">
        <v>504324918</v>
      </c>
      <c r="I29" s="20">
        <v>684485951</v>
      </c>
    </row>
    <row r="30" spans="1:9" x14ac:dyDescent="0.25">
      <c r="A30" s="2"/>
      <c r="B30" s="5"/>
      <c r="C30" s="20"/>
      <c r="D30" s="20"/>
      <c r="E30" s="20"/>
      <c r="F30" s="20"/>
      <c r="G30" s="20"/>
    </row>
    <row r="31" spans="1:9" x14ac:dyDescent="0.25">
      <c r="A31" s="44" t="s">
        <v>26</v>
      </c>
      <c r="B31" s="15">
        <f t="shared" ref="B31:I31" si="4">SUM(B32:B37)</f>
        <v>5977440591</v>
      </c>
      <c r="C31" s="19">
        <f t="shared" si="4"/>
        <v>5927783411</v>
      </c>
      <c r="D31" s="19">
        <f t="shared" si="4"/>
        <v>8429729474</v>
      </c>
      <c r="E31" s="19">
        <f t="shared" si="4"/>
        <v>6982261142</v>
      </c>
      <c r="F31" s="19">
        <f t="shared" si="4"/>
        <v>8566790380</v>
      </c>
      <c r="G31" s="19">
        <f t="shared" si="4"/>
        <v>9315041707</v>
      </c>
      <c r="H31" s="19">
        <f t="shared" si="4"/>
        <v>10363696868</v>
      </c>
      <c r="I31" s="19">
        <f t="shared" si="4"/>
        <v>13000187421</v>
      </c>
    </row>
    <row r="32" spans="1:9" x14ac:dyDescent="0.25">
      <c r="A32" s="11" t="s">
        <v>27</v>
      </c>
      <c r="B32" s="4">
        <v>4035039121</v>
      </c>
      <c r="C32" s="20">
        <v>3614173307</v>
      </c>
      <c r="D32" s="20">
        <v>4874126240</v>
      </c>
      <c r="E32" s="20">
        <v>3099847325</v>
      </c>
      <c r="F32" s="20">
        <v>4709652954</v>
      </c>
      <c r="G32" s="20">
        <v>5304039335</v>
      </c>
      <c r="H32" s="20">
        <v>5826848423</v>
      </c>
      <c r="I32" s="20">
        <v>8287743650</v>
      </c>
    </row>
    <row r="33" spans="1:9" x14ac:dyDescent="0.25">
      <c r="A33" s="11" t="s">
        <v>44</v>
      </c>
      <c r="B33" s="4">
        <v>486030240</v>
      </c>
      <c r="C33" s="20">
        <v>384236310</v>
      </c>
      <c r="D33" s="20">
        <v>1014864198</v>
      </c>
      <c r="E33" s="20">
        <v>1609081078</v>
      </c>
      <c r="F33" s="20">
        <v>1695003924</v>
      </c>
      <c r="G33" s="20">
        <v>1791905667</v>
      </c>
      <c r="H33" s="20">
        <v>2109615101</v>
      </c>
      <c r="I33" s="20">
        <v>2122725287</v>
      </c>
    </row>
    <row r="34" spans="1:9" x14ac:dyDescent="0.25">
      <c r="A34" s="11" t="s">
        <v>28</v>
      </c>
      <c r="B34" s="4">
        <v>415122515</v>
      </c>
      <c r="C34" s="20">
        <v>506963399</v>
      </c>
      <c r="D34" s="20">
        <v>528302125</v>
      </c>
      <c r="E34" s="20">
        <v>432244843</v>
      </c>
      <c r="F34" s="20">
        <v>391028767</v>
      </c>
      <c r="G34" s="20">
        <v>211268759</v>
      </c>
      <c r="H34" s="20">
        <v>208815093</v>
      </c>
      <c r="I34" s="20">
        <v>321405105</v>
      </c>
    </row>
    <row r="35" spans="1:9" x14ac:dyDescent="0.25">
      <c r="A35" s="11" t="s">
        <v>29</v>
      </c>
      <c r="B35" s="4">
        <v>864792438</v>
      </c>
      <c r="C35" s="20">
        <v>1168807914</v>
      </c>
      <c r="D35" s="20">
        <v>1245658922</v>
      </c>
      <c r="E35" s="20">
        <v>1556306023</v>
      </c>
      <c r="F35" s="20">
        <v>1542631343</v>
      </c>
      <c r="G35" s="20">
        <v>1804196185</v>
      </c>
      <c r="H35" s="20">
        <v>1992201935</v>
      </c>
      <c r="I35" s="20">
        <v>2011594657</v>
      </c>
    </row>
    <row r="36" spans="1:9" x14ac:dyDescent="0.25">
      <c r="A36" s="7" t="s">
        <v>30</v>
      </c>
      <c r="B36" s="8">
        <v>176456277</v>
      </c>
      <c r="C36" s="20">
        <v>154524731</v>
      </c>
      <c r="D36" s="19">
        <v>160054589</v>
      </c>
      <c r="E36" s="19">
        <v>133076893</v>
      </c>
      <c r="F36" s="20">
        <v>166281466</v>
      </c>
      <c r="G36" s="20">
        <v>201024941</v>
      </c>
      <c r="H36" s="20">
        <v>222407023</v>
      </c>
      <c r="I36" s="20">
        <v>239394833</v>
      </c>
    </row>
    <row r="37" spans="1:9" x14ac:dyDescent="0.25">
      <c r="A37" s="7" t="s">
        <v>31</v>
      </c>
      <c r="B37" s="8">
        <v>0</v>
      </c>
      <c r="C37" s="20">
        <v>99077750</v>
      </c>
      <c r="D37" s="19">
        <v>606723400</v>
      </c>
      <c r="E37" s="19">
        <v>151704980</v>
      </c>
      <c r="F37" s="20">
        <v>62191926</v>
      </c>
      <c r="G37" s="20">
        <v>2606820</v>
      </c>
      <c r="H37" s="20">
        <v>3809293</v>
      </c>
      <c r="I37" s="20">
        <v>17323889</v>
      </c>
    </row>
    <row r="38" spans="1:9" x14ac:dyDescent="0.25">
      <c r="A38" s="7"/>
      <c r="B38" s="8"/>
      <c r="C38" s="20"/>
      <c r="D38" s="19"/>
      <c r="E38" s="19"/>
      <c r="F38" s="20"/>
      <c r="G38" s="20"/>
      <c r="H38" s="20"/>
    </row>
    <row r="39" spans="1:9" x14ac:dyDescent="0.25">
      <c r="A39" s="44" t="s">
        <v>69</v>
      </c>
      <c r="B39" s="15">
        <f>SUM(B40:B47)</f>
        <v>7374751502</v>
      </c>
      <c r="C39" s="19">
        <f t="shared" ref="C39:E39" si="5">SUM(C40:C47)</f>
        <v>9517448502</v>
      </c>
      <c r="D39" s="19">
        <f t="shared" si="5"/>
        <v>10692163182</v>
      </c>
      <c r="E39" s="19">
        <f t="shared" si="5"/>
        <v>11372629592</v>
      </c>
      <c r="F39" s="19">
        <f>SUM(F40:F47)</f>
        <v>16364471981</v>
      </c>
      <c r="G39" s="19">
        <f>SUM(G40:G47)</f>
        <v>16956277126</v>
      </c>
      <c r="H39" s="19">
        <f>SUM(H40:H47)</f>
        <v>17645034827</v>
      </c>
      <c r="I39" s="19">
        <f>SUM(I40:I47)</f>
        <v>18343391846</v>
      </c>
    </row>
    <row r="40" spans="1:9" x14ac:dyDescent="0.25">
      <c r="A40" s="11" t="s">
        <v>16</v>
      </c>
      <c r="B40" s="4">
        <v>1160000000</v>
      </c>
      <c r="C40" s="20">
        <v>1556311000</v>
      </c>
      <c r="D40" s="20">
        <v>1616017000</v>
      </c>
      <c r="E40" s="20">
        <v>1616017000</v>
      </c>
      <c r="F40" s="20">
        <v>2116017000</v>
      </c>
      <c r="G40" s="20">
        <v>2116017000</v>
      </c>
      <c r="H40" s="20">
        <v>2116017000</v>
      </c>
      <c r="I40" s="20">
        <v>2116017000</v>
      </c>
    </row>
    <row r="41" spans="1:9" x14ac:dyDescent="0.25">
      <c r="A41" s="11" t="s">
        <v>17</v>
      </c>
      <c r="B41" s="4">
        <v>5327915054</v>
      </c>
      <c r="C41" s="20">
        <v>1605066569</v>
      </c>
      <c r="D41" s="20">
        <v>1605066569</v>
      </c>
      <c r="E41" s="20">
        <v>1605066569</v>
      </c>
      <c r="F41" s="20">
        <v>5127599728</v>
      </c>
      <c r="G41" s="20">
        <v>5127599728</v>
      </c>
      <c r="H41" s="20">
        <v>5127599728</v>
      </c>
      <c r="I41" s="20">
        <v>5127599728</v>
      </c>
    </row>
    <row r="42" spans="1:9" x14ac:dyDescent="0.25">
      <c r="A42" s="11" t="s">
        <v>18</v>
      </c>
      <c r="B42" s="4">
        <v>0</v>
      </c>
      <c r="C42" s="20">
        <v>4488695133</v>
      </c>
      <c r="D42" s="20">
        <v>5429804848</v>
      </c>
      <c r="E42" s="20">
        <v>5320065830</v>
      </c>
      <c r="F42" s="20">
        <v>5642930494</v>
      </c>
      <c r="G42" s="20">
        <v>5487674207</v>
      </c>
      <c r="H42" s="20">
        <v>5402713591</v>
      </c>
      <c r="I42" s="20">
        <v>5319635386</v>
      </c>
    </row>
    <row r="43" spans="1:9" x14ac:dyDescent="0.25">
      <c r="A43" s="11" t="s">
        <v>54</v>
      </c>
      <c r="B43" s="4">
        <v>0</v>
      </c>
      <c r="C43" s="38">
        <v>500000000</v>
      </c>
      <c r="D43" s="20"/>
      <c r="E43" s="20"/>
      <c r="F43" s="20"/>
      <c r="G43" s="20"/>
      <c r="H43" s="20">
        <v>0</v>
      </c>
    </row>
    <row r="44" spans="1:9" x14ac:dyDescent="0.25">
      <c r="A44" s="7" t="s">
        <v>19</v>
      </c>
      <c r="B44" s="5">
        <v>0</v>
      </c>
      <c r="C44" s="19"/>
      <c r="D44" s="20">
        <v>841041</v>
      </c>
      <c r="E44" s="20">
        <v>1824633</v>
      </c>
      <c r="F44" s="20">
        <v>2254655</v>
      </c>
      <c r="G44" s="20">
        <v>6233532</v>
      </c>
      <c r="H44" s="20">
        <v>8720809</v>
      </c>
      <c r="I44" s="20">
        <v>6941204</v>
      </c>
    </row>
    <row r="45" spans="1:9" x14ac:dyDescent="0.25">
      <c r="A45" s="7" t="s">
        <v>20</v>
      </c>
      <c r="B45" s="8">
        <v>0</v>
      </c>
      <c r="C45" s="20"/>
      <c r="D45" s="20">
        <v>91006996</v>
      </c>
      <c r="E45" s="20">
        <v>139860882</v>
      </c>
      <c r="F45" s="20">
        <v>172245959</v>
      </c>
      <c r="G45" s="20">
        <v>179464241</v>
      </c>
      <c r="H45" s="20">
        <v>179464241</v>
      </c>
      <c r="I45" s="20">
        <v>179464241</v>
      </c>
    </row>
    <row r="46" spans="1:9" x14ac:dyDescent="0.25">
      <c r="A46" s="7" t="s">
        <v>55</v>
      </c>
      <c r="B46" s="8">
        <v>40166723</v>
      </c>
      <c r="C46" s="20">
        <v>40166723</v>
      </c>
      <c r="D46" s="20"/>
      <c r="E46" s="20"/>
      <c r="F46" s="20"/>
      <c r="G46" s="20"/>
      <c r="H46" s="20">
        <v>0</v>
      </c>
    </row>
    <row r="47" spans="1:9" x14ac:dyDescent="0.25">
      <c r="A47" s="7" t="s">
        <v>21</v>
      </c>
      <c r="B47" s="8">
        <v>846669725</v>
      </c>
      <c r="C47" s="20">
        <v>1327209077</v>
      </c>
      <c r="D47" s="20">
        <v>1949426728</v>
      </c>
      <c r="E47" s="20">
        <v>2689794678</v>
      </c>
      <c r="F47" s="20">
        <v>3303424145</v>
      </c>
      <c r="G47" s="20">
        <v>4039288418</v>
      </c>
      <c r="H47" s="20">
        <v>4810519458</v>
      </c>
      <c r="I47" s="20">
        <v>5593734287</v>
      </c>
    </row>
    <row r="48" spans="1:9" x14ac:dyDescent="0.25">
      <c r="A48" s="7"/>
      <c r="B48" s="8"/>
      <c r="C48" s="20"/>
      <c r="D48" s="20"/>
      <c r="E48" s="20"/>
      <c r="F48" s="20"/>
      <c r="G48" s="20"/>
      <c r="H48" s="20"/>
    </row>
    <row r="49" spans="1:9" x14ac:dyDescent="0.25">
      <c r="A49" s="44" t="s">
        <v>66</v>
      </c>
      <c r="B49" s="5">
        <v>476423329</v>
      </c>
      <c r="C49" s="19">
        <v>0</v>
      </c>
      <c r="D49" s="20"/>
      <c r="E49" s="20"/>
      <c r="F49" s="20"/>
      <c r="G49" s="20"/>
      <c r="H49" s="20">
        <v>0</v>
      </c>
    </row>
    <row r="50" spans="1:9" x14ac:dyDescent="0.25">
      <c r="A50" s="7"/>
      <c r="B50" s="8"/>
      <c r="C50" s="20"/>
      <c r="D50" s="19"/>
      <c r="E50" s="19"/>
      <c r="F50" s="20"/>
      <c r="G50" s="20"/>
      <c r="H50" s="20"/>
    </row>
    <row r="51" spans="1:9" x14ac:dyDescent="0.25">
      <c r="A51" s="1"/>
      <c r="B51" s="15">
        <f>B39+B25+B31+B49</f>
        <v>15079420065</v>
      </c>
      <c r="C51" s="19">
        <f>C39+C25+C31+C49</f>
        <v>16573644043</v>
      </c>
      <c r="D51" s="19">
        <f>D39+D25+D31+D49</f>
        <v>22179571084</v>
      </c>
      <c r="E51" s="19">
        <f>E39+E25+E31</f>
        <v>23259771941</v>
      </c>
      <c r="F51" s="19">
        <f>F39+F25+F31+F49</f>
        <v>28889710630</v>
      </c>
      <c r="G51" s="19">
        <f>G39+G25+G31+G49</f>
        <v>29947231509</v>
      </c>
      <c r="H51" s="19">
        <f>H39+H25+H31+H49</f>
        <v>32624246240</v>
      </c>
      <c r="I51" s="19">
        <f>I39+I25+I31+I49</f>
        <v>35921599389</v>
      </c>
    </row>
    <row r="52" spans="1:9" x14ac:dyDescent="0.25">
      <c r="C52" s="20"/>
      <c r="D52" s="20"/>
      <c r="E52" s="20"/>
      <c r="F52" s="20"/>
      <c r="G52" s="20"/>
    </row>
    <row r="53" spans="1:9" ht="12.75" customHeight="1" x14ac:dyDescent="0.25">
      <c r="C53" s="20"/>
      <c r="D53" s="20"/>
      <c r="E53" s="20"/>
      <c r="F53" s="20"/>
      <c r="G53" s="20"/>
    </row>
    <row r="54" spans="1:9" s="25" customFormat="1" x14ac:dyDescent="0.25">
      <c r="A54" s="47" t="s">
        <v>70</v>
      </c>
      <c r="B54" s="39">
        <f t="shared" ref="B54:I54" si="6">B39/(B40/10)</f>
        <v>63.575443982758621</v>
      </c>
      <c r="C54" s="39">
        <f t="shared" si="6"/>
        <v>61.153898558835607</v>
      </c>
      <c r="D54" s="39">
        <f t="shared" si="6"/>
        <v>66.163680097424717</v>
      </c>
      <c r="E54" s="39">
        <f t="shared" si="6"/>
        <v>70.374442793609219</v>
      </c>
      <c r="F54" s="39">
        <f t="shared" si="6"/>
        <v>77.33620278570541</v>
      </c>
      <c r="G54" s="39">
        <f t="shared" si="6"/>
        <v>80.132991020393504</v>
      </c>
      <c r="H54" s="39">
        <f t="shared" si="6"/>
        <v>83.387963456815328</v>
      </c>
      <c r="I54" s="39">
        <f t="shared" si="6"/>
        <v>86.688300925748706</v>
      </c>
    </row>
    <row r="55" spans="1:9" x14ac:dyDescent="0.25">
      <c r="A55" s="47" t="s">
        <v>71</v>
      </c>
      <c r="B55" s="4">
        <f>B40/10</f>
        <v>116000000</v>
      </c>
      <c r="C55" s="4">
        <f t="shared" ref="C55:I55" si="7">C40/10</f>
        <v>155631100</v>
      </c>
      <c r="D55" s="4">
        <f t="shared" si="7"/>
        <v>161601700</v>
      </c>
      <c r="E55" s="4">
        <f t="shared" si="7"/>
        <v>161601700</v>
      </c>
      <c r="F55" s="4">
        <f t="shared" si="7"/>
        <v>211601700</v>
      </c>
      <c r="G55" s="4">
        <f t="shared" si="7"/>
        <v>211601700</v>
      </c>
      <c r="H55" s="4">
        <f t="shared" si="7"/>
        <v>211601700</v>
      </c>
      <c r="I55" s="4">
        <f t="shared" si="7"/>
        <v>211601700</v>
      </c>
    </row>
    <row r="56" spans="1:9" x14ac:dyDescent="0.25">
      <c r="B56" s="3"/>
      <c r="C56" s="20"/>
      <c r="D56" s="20"/>
      <c r="E56" s="20"/>
      <c r="F56" s="20"/>
      <c r="G56" s="20"/>
    </row>
    <row r="57" spans="1:9" x14ac:dyDescent="0.25">
      <c r="B57" s="20"/>
      <c r="C57" s="20"/>
      <c r="D57" s="20"/>
      <c r="E57" s="20"/>
      <c r="F57" s="20"/>
      <c r="G57" s="20"/>
      <c r="I57" s="36"/>
    </row>
    <row r="58" spans="1:9" x14ac:dyDescent="0.25">
      <c r="B58" s="15"/>
      <c r="C58" s="15"/>
      <c r="D58" s="15"/>
      <c r="E58" s="15"/>
      <c r="F58" s="15"/>
      <c r="G58" s="15"/>
    </row>
    <row r="59" spans="1:9" x14ac:dyDescent="0.25">
      <c r="A59" s="7"/>
      <c r="B59" s="13"/>
      <c r="C59" s="9"/>
      <c r="D59" s="9"/>
      <c r="E59" s="9"/>
      <c r="F59" s="21"/>
      <c r="G59" s="20"/>
    </row>
    <row r="60" spans="1:9" x14ac:dyDescent="0.25">
      <c r="A60" s="7"/>
      <c r="B60" s="13"/>
      <c r="C60" s="13"/>
      <c r="D60" s="13"/>
      <c r="E60" s="13"/>
      <c r="F60" s="13"/>
      <c r="G60" s="13"/>
    </row>
    <row r="61" spans="1:9" x14ac:dyDescent="0.25">
      <c r="A61" s="7"/>
      <c r="B61" s="10"/>
      <c r="C61" s="9"/>
      <c r="D61" s="9"/>
      <c r="E61" s="9"/>
      <c r="F61" s="9"/>
      <c r="G61" s="20"/>
    </row>
    <row r="62" spans="1:9" x14ac:dyDescent="0.25">
      <c r="A62" s="7"/>
      <c r="B62" s="10"/>
      <c r="C62" s="9"/>
      <c r="D62" s="9"/>
      <c r="E62" s="9"/>
      <c r="F62" s="9"/>
      <c r="G62" s="20"/>
    </row>
    <row r="63" spans="1:9" x14ac:dyDescent="0.25">
      <c r="A63" s="7"/>
      <c r="B63" s="10"/>
      <c r="C63" s="9"/>
      <c r="D63" s="9"/>
      <c r="E63" s="9"/>
      <c r="F63" s="9"/>
      <c r="G63" s="20"/>
    </row>
    <row r="64" spans="1:9" x14ac:dyDescent="0.25">
      <c r="A64" s="7"/>
      <c r="B64" s="10"/>
      <c r="C64" s="9"/>
      <c r="D64" s="9"/>
      <c r="E64" s="9"/>
      <c r="F64" s="9"/>
      <c r="G64" s="20"/>
    </row>
    <row r="65" spans="1:7" x14ac:dyDescent="0.25">
      <c r="A65" s="1"/>
      <c r="B65" s="15"/>
      <c r="C65" s="15"/>
      <c r="D65" s="15"/>
      <c r="E65" s="15"/>
      <c r="F65" s="15"/>
      <c r="G65" s="15"/>
    </row>
    <row r="66" spans="1:7" x14ac:dyDescent="0.25">
      <c r="A66" s="7"/>
      <c r="B66" s="10"/>
      <c r="C66" s="9"/>
      <c r="D66" s="9"/>
      <c r="E66" s="9"/>
      <c r="F66" s="9"/>
      <c r="G66" s="20"/>
    </row>
    <row r="67" spans="1:7" x14ac:dyDescent="0.25">
      <c r="A67" s="1"/>
      <c r="B67" s="15"/>
      <c r="C67" s="15"/>
      <c r="D67" s="15"/>
      <c r="E67" s="15"/>
      <c r="F67" s="15"/>
      <c r="G67" s="15"/>
    </row>
    <row r="68" spans="1:7" x14ac:dyDescent="0.25">
      <c r="A68" s="7"/>
      <c r="B68" s="4"/>
      <c r="C68" s="20"/>
      <c r="D68" s="20"/>
      <c r="E68" s="20"/>
      <c r="F68" s="20"/>
      <c r="G68" s="20"/>
    </row>
    <row r="69" spans="1:7" x14ac:dyDescent="0.25">
      <c r="A69" s="7"/>
      <c r="B69" s="4"/>
      <c r="C69" s="20"/>
      <c r="D69" s="20"/>
      <c r="E69" s="20"/>
      <c r="F69" s="20"/>
      <c r="G69" s="20"/>
    </row>
    <row r="70" spans="1:7" x14ac:dyDescent="0.25">
      <c r="A70" s="7"/>
      <c r="B70" s="4"/>
      <c r="C70" s="20"/>
      <c r="D70" s="20"/>
      <c r="E70" s="20"/>
      <c r="F70" s="20"/>
      <c r="G70" s="20"/>
    </row>
    <row r="71" spans="1:7" x14ac:dyDescent="0.25">
      <c r="A71" s="1"/>
      <c r="B71" s="15"/>
      <c r="C71" s="15"/>
      <c r="D71" s="15"/>
      <c r="E71" s="19"/>
      <c r="F71" s="19"/>
      <c r="G71" s="19"/>
    </row>
    <row r="72" spans="1:7" x14ac:dyDescent="0.25">
      <c r="A72" s="1"/>
      <c r="B72" s="4"/>
      <c r="C72" s="20"/>
      <c r="D72" s="20"/>
      <c r="E72" s="20"/>
      <c r="F72" s="20"/>
      <c r="G72" s="20"/>
    </row>
    <row r="73" spans="1:7" x14ac:dyDescent="0.25">
      <c r="A73" s="7"/>
      <c r="B73" s="5"/>
      <c r="C73" s="19"/>
      <c r="D73" s="19"/>
      <c r="E73" s="19"/>
      <c r="F73" s="19"/>
      <c r="G73" s="20"/>
    </row>
    <row r="74" spans="1:7" x14ac:dyDescent="0.25">
      <c r="A74" s="1"/>
      <c r="B74" s="15"/>
      <c r="C74" s="19"/>
      <c r="D74" s="19"/>
      <c r="E74" s="19"/>
      <c r="F74" s="19"/>
      <c r="G74" s="19"/>
    </row>
    <row r="75" spans="1:7" x14ac:dyDescent="0.25">
      <c r="A75" s="2"/>
      <c r="B75" s="10"/>
      <c r="C75" s="9"/>
      <c r="D75" s="9"/>
      <c r="E75" s="9"/>
      <c r="F75" s="9"/>
      <c r="G75" s="20"/>
    </row>
    <row r="76" spans="1:7" s="25" customFormat="1" ht="15.75" x14ac:dyDescent="0.25">
      <c r="A76" s="29"/>
      <c r="B76" s="30"/>
      <c r="C76" s="31"/>
      <c r="D76" s="31"/>
      <c r="E76" s="31"/>
      <c r="F76" s="31"/>
      <c r="G76" s="32"/>
    </row>
    <row r="77" spans="1:7" x14ac:dyDescent="0.25">
      <c r="B77" s="4"/>
      <c r="C77" s="20"/>
      <c r="D77" s="20"/>
      <c r="E77" s="20"/>
      <c r="F77" s="20"/>
      <c r="G77" s="20"/>
    </row>
    <row r="78" spans="1:7" x14ac:dyDescent="0.25">
      <c r="A78" s="1"/>
      <c r="B78" s="5"/>
      <c r="C78" s="19"/>
      <c r="D78" s="19"/>
      <c r="E78" s="19"/>
      <c r="F78" s="19"/>
      <c r="G78" s="20"/>
    </row>
    <row r="79" spans="1:7" x14ac:dyDescent="0.25">
      <c r="B79" s="4"/>
      <c r="C79" s="20"/>
      <c r="D79" s="20"/>
      <c r="E79" s="20"/>
      <c r="F79" s="20"/>
      <c r="G79" s="20"/>
    </row>
    <row r="80" spans="1:7" x14ac:dyDescent="0.25">
      <c r="A80" s="7"/>
      <c r="B80" s="6"/>
      <c r="C80" s="19"/>
      <c r="D80" s="19"/>
      <c r="E80" s="19"/>
      <c r="F80" s="20"/>
      <c r="G80" s="20"/>
    </row>
    <row r="81" spans="1:7" x14ac:dyDescent="0.25">
      <c r="A81" s="7"/>
      <c r="B81" s="3"/>
      <c r="C81" s="20"/>
      <c r="D81" s="20"/>
      <c r="E81" s="20"/>
      <c r="F81" s="20"/>
      <c r="G81" s="20"/>
    </row>
    <row r="82" spans="1:7" x14ac:dyDescent="0.25">
      <c r="A82" s="1"/>
      <c r="B82" s="15"/>
      <c r="C82" s="19"/>
      <c r="D82" s="19"/>
      <c r="E82" s="19"/>
      <c r="F82" s="19"/>
      <c r="G82" s="19"/>
    </row>
    <row r="83" spans="1:7" ht="17.25" customHeight="1" x14ac:dyDescent="0.25">
      <c r="A83" s="7"/>
      <c r="B83" s="3"/>
      <c r="C83" s="20"/>
      <c r="D83" s="20"/>
      <c r="E83" s="20"/>
      <c r="F83" s="20"/>
      <c r="G83" s="20"/>
    </row>
    <row r="84" spans="1:7" ht="12" customHeight="1" x14ac:dyDescent="0.25">
      <c r="A84" s="7"/>
      <c r="B84" s="3"/>
      <c r="C84" s="20"/>
      <c r="D84" s="20"/>
      <c r="E84" s="20"/>
      <c r="F84" s="20"/>
      <c r="G84" s="20"/>
    </row>
    <row r="85" spans="1:7" x14ac:dyDescent="0.25">
      <c r="A85" s="1"/>
      <c r="B85" s="15"/>
      <c r="C85" s="19"/>
      <c r="D85" s="19"/>
      <c r="E85" s="19"/>
      <c r="F85" s="19"/>
      <c r="G85" s="19"/>
    </row>
    <row r="86" spans="1:7" x14ac:dyDescent="0.25">
      <c r="A86" s="1"/>
      <c r="C86" s="20"/>
      <c r="D86" s="20"/>
      <c r="E86" s="20"/>
      <c r="F86" s="20"/>
      <c r="G86" s="20"/>
    </row>
    <row r="87" spans="1:7" x14ac:dyDescent="0.25">
      <c r="A87" s="1"/>
      <c r="C87" s="20"/>
      <c r="D87" s="20"/>
      <c r="E87" s="20"/>
      <c r="F87" s="20"/>
      <c r="G87" s="20"/>
    </row>
    <row r="88" spans="1:7" x14ac:dyDescent="0.25">
      <c r="A88" s="7"/>
      <c r="B88" s="4"/>
      <c r="C88" s="20"/>
      <c r="D88" s="20"/>
      <c r="E88" s="20"/>
      <c r="F88" s="20"/>
      <c r="G88" s="20"/>
    </row>
    <row r="89" spans="1:7" x14ac:dyDescent="0.25">
      <c r="A89" s="7"/>
      <c r="B89" s="4"/>
      <c r="C89" s="20"/>
      <c r="D89" s="20"/>
      <c r="E89" s="20"/>
      <c r="F89" s="20"/>
      <c r="G89" s="20"/>
    </row>
    <row r="90" spans="1:7" x14ac:dyDescent="0.25">
      <c r="A90" s="7"/>
      <c r="B90" s="4"/>
      <c r="C90" s="20"/>
      <c r="D90" s="20"/>
      <c r="E90" s="20"/>
      <c r="F90" s="20"/>
      <c r="G90" s="20"/>
    </row>
    <row r="91" spans="1:7" x14ac:dyDescent="0.25">
      <c r="A91" s="7"/>
      <c r="B91" s="4"/>
      <c r="C91" s="20"/>
      <c r="D91" s="20"/>
      <c r="E91" s="20"/>
      <c r="F91" s="20"/>
      <c r="G91" s="20"/>
    </row>
    <row r="92" spans="1:7" x14ac:dyDescent="0.25">
      <c r="A92" s="7"/>
      <c r="B92" s="4"/>
      <c r="C92" s="20"/>
      <c r="D92" s="20"/>
      <c r="E92" s="20"/>
      <c r="F92" s="20"/>
      <c r="G92" s="20"/>
    </row>
    <row r="93" spans="1:7" x14ac:dyDescent="0.25">
      <c r="A93" s="11"/>
      <c r="B93" s="4"/>
      <c r="C93" s="20"/>
      <c r="D93" s="20"/>
      <c r="E93" s="20"/>
      <c r="F93" s="20"/>
      <c r="G93" s="20"/>
    </row>
    <row r="94" spans="1:7" x14ac:dyDescent="0.25">
      <c r="A94" s="11"/>
      <c r="B94" s="4"/>
      <c r="C94" s="20"/>
      <c r="D94" s="20"/>
      <c r="E94" s="20"/>
      <c r="F94" s="20"/>
      <c r="G94" s="20"/>
    </row>
    <row r="95" spans="1:7" x14ac:dyDescent="0.25">
      <c r="A95" s="11"/>
      <c r="B95" s="4"/>
      <c r="C95" s="20"/>
      <c r="D95" s="20"/>
      <c r="E95" s="20"/>
      <c r="F95" s="20"/>
      <c r="G95" s="20"/>
    </row>
    <row r="96" spans="1:7" x14ac:dyDescent="0.25">
      <c r="A96" s="7"/>
      <c r="B96" s="8"/>
      <c r="C96" s="19"/>
      <c r="D96" s="20"/>
      <c r="E96" s="20"/>
      <c r="F96" s="20"/>
      <c r="G96" s="20"/>
    </row>
    <row r="97" spans="1:7" x14ac:dyDescent="0.25">
      <c r="A97" s="11"/>
      <c r="B97" s="4"/>
      <c r="C97" s="20"/>
      <c r="D97" s="20"/>
      <c r="E97" s="20"/>
      <c r="F97" s="20"/>
      <c r="G97" s="20"/>
    </row>
    <row r="98" spans="1:7" x14ac:dyDescent="0.25">
      <c r="A98" s="11"/>
      <c r="B98" s="4"/>
      <c r="C98" s="20"/>
      <c r="D98" s="20"/>
      <c r="E98" s="20"/>
      <c r="F98" s="20"/>
      <c r="G98" s="20"/>
    </row>
    <row r="99" spans="1:7" x14ac:dyDescent="0.25">
      <c r="A99" s="11"/>
      <c r="B99" s="4"/>
      <c r="C99" s="20"/>
      <c r="D99" s="20"/>
      <c r="E99" s="20"/>
      <c r="F99" s="20"/>
      <c r="G99" s="20"/>
    </row>
    <row r="100" spans="1:7" x14ac:dyDescent="0.25">
      <c r="A100" s="1"/>
      <c r="B100" s="15"/>
      <c r="C100" s="19"/>
      <c r="D100" s="19"/>
      <c r="E100" s="19"/>
      <c r="F100" s="19"/>
      <c r="G100" s="19"/>
    </row>
    <row r="101" spans="1:7" x14ac:dyDescent="0.25">
      <c r="B101" s="4"/>
      <c r="C101" s="20"/>
      <c r="D101" s="20"/>
      <c r="E101" s="20"/>
      <c r="F101" s="20"/>
      <c r="G101" s="20"/>
    </row>
    <row r="102" spans="1:7" x14ac:dyDescent="0.25">
      <c r="A102" s="1"/>
      <c r="B102" s="4"/>
      <c r="C102" s="20"/>
      <c r="D102" s="20"/>
      <c r="E102" s="20"/>
      <c r="F102" s="20"/>
      <c r="G102" s="20"/>
    </row>
    <row r="103" spans="1:7" x14ac:dyDescent="0.25">
      <c r="A103" s="11"/>
      <c r="B103" s="4"/>
      <c r="C103" s="20"/>
      <c r="D103" s="20"/>
      <c r="E103" s="20"/>
      <c r="F103" s="20"/>
      <c r="G103" s="20"/>
    </row>
    <row r="104" spans="1:7" x14ac:dyDescent="0.25">
      <c r="A104" s="11"/>
      <c r="B104" s="4"/>
      <c r="C104" s="20"/>
      <c r="D104" s="20"/>
      <c r="E104" s="20"/>
      <c r="F104" s="20"/>
      <c r="G104" s="20"/>
    </row>
    <row r="105" spans="1:7" x14ac:dyDescent="0.25">
      <c r="A105" s="11"/>
      <c r="B105" s="4"/>
      <c r="C105" s="20"/>
      <c r="D105" s="20"/>
      <c r="E105" s="20"/>
      <c r="F105" s="20"/>
      <c r="G105" s="20"/>
    </row>
    <row r="106" spans="1:7" x14ac:dyDescent="0.25">
      <c r="A106" s="11"/>
      <c r="B106" s="4"/>
      <c r="C106" s="20"/>
      <c r="D106" s="20"/>
      <c r="E106" s="20"/>
      <c r="F106" s="20"/>
      <c r="G106" s="20"/>
    </row>
    <row r="107" spans="1:7" x14ac:dyDescent="0.25">
      <c r="A107" s="11"/>
      <c r="B107" s="4"/>
      <c r="C107" s="20"/>
      <c r="D107" s="20"/>
      <c r="E107" s="20"/>
      <c r="F107" s="20"/>
      <c r="G107" s="20"/>
    </row>
    <row r="108" spans="1:7" x14ac:dyDescent="0.25">
      <c r="A108" s="11"/>
      <c r="B108" s="4"/>
      <c r="C108" s="20"/>
      <c r="D108" s="20"/>
      <c r="E108" s="20"/>
      <c r="F108" s="20"/>
      <c r="G108" s="20"/>
    </row>
    <row r="109" spans="1:7" x14ac:dyDescent="0.25">
      <c r="A109" s="11"/>
      <c r="B109" s="4"/>
      <c r="C109" s="20"/>
      <c r="D109" s="20"/>
      <c r="E109" s="20"/>
      <c r="F109" s="20"/>
      <c r="G109" s="20"/>
    </row>
    <row r="110" spans="1:7" x14ac:dyDescent="0.25">
      <c r="A110" s="11"/>
      <c r="B110" s="4"/>
      <c r="C110" s="20"/>
      <c r="D110" s="20"/>
      <c r="E110" s="20"/>
      <c r="F110" s="20"/>
      <c r="G110" s="9"/>
    </row>
    <row r="111" spans="1:7" x14ac:dyDescent="0.25">
      <c r="A111" s="11"/>
      <c r="B111" s="4"/>
      <c r="C111" s="20"/>
      <c r="D111" s="20"/>
      <c r="E111" s="20"/>
      <c r="F111" s="20"/>
      <c r="G111" s="9"/>
    </row>
    <row r="112" spans="1:7" x14ac:dyDescent="0.25">
      <c r="A112" s="12"/>
      <c r="B112" s="16"/>
      <c r="C112" s="21"/>
      <c r="D112" s="21"/>
      <c r="E112" s="21"/>
      <c r="F112" s="21"/>
      <c r="G112" s="21"/>
    </row>
    <row r="113" spans="1:7" x14ac:dyDescent="0.25">
      <c r="A113" s="11"/>
      <c r="B113" s="4"/>
      <c r="C113" s="20"/>
      <c r="D113" s="20"/>
      <c r="E113" s="20"/>
      <c r="F113" s="20"/>
      <c r="G113" s="9"/>
    </row>
    <row r="114" spans="1:7" x14ac:dyDescent="0.25">
      <c r="A114" s="14"/>
      <c r="B114" s="8"/>
      <c r="C114" s="20"/>
      <c r="D114" s="20"/>
      <c r="E114" s="19"/>
      <c r="F114" s="20"/>
      <c r="G114" s="20"/>
    </row>
    <row r="115" spans="1:7" ht="15.75" thickBot="1" x14ac:dyDescent="0.3">
      <c r="A115" s="11"/>
      <c r="B115" s="17"/>
      <c r="C115" s="22"/>
      <c r="D115" s="22"/>
      <c r="E115" s="22"/>
      <c r="F115" s="22"/>
      <c r="G115" s="22"/>
    </row>
    <row r="116" spans="1:7" ht="15.75" thickTop="1" x14ac:dyDescent="0.25">
      <c r="A116" s="1"/>
      <c r="B116" s="4"/>
      <c r="C116" s="20"/>
      <c r="D116" s="20"/>
      <c r="E116" s="20"/>
      <c r="F116" s="20"/>
      <c r="G116" s="20"/>
    </row>
    <row r="117" spans="1:7" x14ac:dyDescent="0.25">
      <c r="A117" s="2"/>
      <c r="B117" s="4"/>
      <c r="C117" s="20"/>
      <c r="D117" s="20"/>
      <c r="E117" s="20"/>
      <c r="F117" s="20"/>
      <c r="G117" s="20"/>
    </row>
    <row r="118" spans="1:7" x14ac:dyDescent="0.25">
      <c r="A118" s="2"/>
      <c r="B118" s="4"/>
      <c r="C118" s="20"/>
      <c r="D118" s="20"/>
      <c r="E118" s="20"/>
      <c r="F118" s="20"/>
      <c r="G118" s="20"/>
    </row>
    <row r="119" spans="1:7" x14ac:dyDescent="0.25">
      <c r="A119" s="2"/>
      <c r="B119" s="4"/>
      <c r="C119" s="20"/>
      <c r="D119" s="20"/>
      <c r="E119" s="20"/>
      <c r="F119" s="20"/>
      <c r="G119" s="20"/>
    </row>
    <row r="120" spans="1:7" x14ac:dyDescent="0.25">
      <c r="A120" s="2"/>
      <c r="B120" s="4"/>
      <c r="C120" s="4"/>
      <c r="D120" s="4"/>
      <c r="E120" s="4"/>
      <c r="F120" s="4"/>
    </row>
    <row r="121" spans="1:7" x14ac:dyDescent="0.25">
      <c r="A121" s="2"/>
      <c r="B121" s="4"/>
      <c r="C121" s="4"/>
      <c r="D121" s="4"/>
      <c r="E121" s="4"/>
      <c r="F121" s="4"/>
    </row>
    <row r="122" spans="1:7" x14ac:dyDescent="0.25">
      <c r="A122" s="2"/>
      <c r="B122" s="4"/>
      <c r="C122" s="4"/>
      <c r="D122" s="4"/>
      <c r="E122" s="4"/>
      <c r="F122" s="4"/>
    </row>
    <row r="123" spans="1:7" x14ac:dyDescent="0.25">
      <c r="A123" s="2"/>
      <c r="B123" s="4"/>
      <c r="C123" s="4"/>
      <c r="D123" s="4"/>
      <c r="E123" s="4"/>
      <c r="F123" s="4"/>
    </row>
    <row r="124" spans="1:7" x14ac:dyDescent="0.25">
      <c r="A124" s="1"/>
      <c r="B124" s="5"/>
      <c r="C124" s="5"/>
      <c r="D124" s="5"/>
      <c r="E124" s="5"/>
      <c r="F124" s="5"/>
    </row>
    <row r="125" spans="1:7" x14ac:dyDescent="0.25">
      <c r="B125" s="4"/>
      <c r="C125" s="4"/>
      <c r="D125" s="4"/>
      <c r="E125" s="4"/>
      <c r="F125" s="4"/>
    </row>
    <row r="126" spans="1:7" x14ac:dyDescent="0.25">
      <c r="A126" s="1"/>
      <c r="B126" s="5"/>
      <c r="C126" s="5"/>
      <c r="D126" s="5"/>
      <c r="E126" s="5"/>
      <c r="F126" s="5"/>
    </row>
    <row r="127" spans="1:7" x14ac:dyDescent="0.25">
      <c r="B127" s="4"/>
      <c r="C127" s="4"/>
      <c r="D127" s="4"/>
      <c r="E127" s="4"/>
      <c r="F127" s="4"/>
    </row>
    <row r="128" spans="1:7" x14ac:dyDescent="0.25">
      <c r="A128" s="1"/>
      <c r="B128" s="5"/>
      <c r="C128" s="5"/>
      <c r="D128" s="5"/>
      <c r="E128" s="5"/>
      <c r="F128" s="5"/>
    </row>
    <row r="129" spans="1:6" x14ac:dyDescent="0.25">
      <c r="A129" s="7"/>
      <c r="B129" s="8"/>
      <c r="C129" s="8"/>
      <c r="D129" s="8"/>
      <c r="E129" s="8"/>
      <c r="F129" s="8"/>
    </row>
    <row r="131" spans="1:6" x14ac:dyDescent="0.25">
      <c r="B131" s="3"/>
      <c r="C131" s="3"/>
      <c r="D131" s="3"/>
      <c r="E131" s="3"/>
      <c r="F131" s="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pane xSplit="1" ySplit="4" topLeftCell="F8" activePane="bottomRight" state="frozen"/>
      <selection pane="topRight" activeCell="B1" sqref="B1"/>
      <selection pane="bottomLeft" activeCell="A3" sqref="A3"/>
      <selection pane="bottomRight" activeCell="I21" sqref="I21"/>
    </sheetView>
  </sheetViews>
  <sheetFormatPr defaultRowHeight="15" x14ac:dyDescent="0.25"/>
  <cols>
    <col min="1" max="1" width="44.42578125" bestFit="1" customWidth="1"/>
    <col min="2" max="3" width="14.28515625" bestFit="1" customWidth="1"/>
    <col min="4" max="7" width="15.28515625" bestFit="1" customWidth="1"/>
    <col min="8" max="8" width="18" bestFit="1" customWidth="1"/>
    <col min="9" max="9" width="24.28515625" customWidth="1"/>
  </cols>
  <sheetData>
    <row r="1" spans="1:9" ht="18.75" x14ac:dyDescent="0.3">
      <c r="A1" s="28" t="s">
        <v>4</v>
      </c>
    </row>
    <row r="2" spans="1:9" ht="15.75" x14ac:dyDescent="0.25">
      <c r="A2" s="42" t="s">
        <v>72</v>
      </c>
    </row>
    <row r="3" spans="1:9" ht="15.75" x14ac:dyDescent="0.25">
      <c r="A3" s="42" t="s">
        <v>62</v>
      </c>
    </row>
    <row r="4" spans="1:9" s="25" customFormat="1" x14ac:dyDescent="0.25">
      <c r="A4" s="24"/>
      <c r="B4" s="26">
        <v>2012</v>
      </c>
      <c r="C4" s="27">
        <v>2013</v>
      </c>
      <c r="D4" s="27">
        <v>2014</v>
      </c>
      <c r="E4" s="27">
        <v>2015</v>
      </c>
      <c r="F4" s="27">
        <v>2016</v>
      </c>
      <c r="G4" s="27">
        <v>2017</v>
      </c>
      <c r="H4" s="27">
        <v>2018</v>
      </c>
      <c r="I4" s="27">
        <v>2019</v>
      </c>
    </row>
    <row r="5" spans="1:9" x14ac:dyDescent="0.25">
      <c r="A5" s="47" t="s">
        <v>73</v>
      </c>
      <c r="B5" s="3">
        <v>9483846347</v>
      </c>
      <c r="C5" s="20">
        <v>8973319332</v>
      </c>
      <c r="D5" s="20">
        <v>10217931465</v>
      </c>
      <c r="E5" s="20">
        <v>11496413631</v>
      </c>
      <c r="F5" s="20">
        <v>12644913144</v>
      </c>
      <c r="G5" s="20">
        <v>13576322298</v>
      </c>
      <c r="H5" s="20">
        <v>14813914266</v>
      </c>
      <c r="I5" s="20">
        <v>16308627037</v>
      </c>
    </row>
    <row r="6" spans="1:9" x14ac:dyDescent="0.25">
      <c r="A6" t="s">
        <v>74</v>
      </c>
      <c r="B6" s="20">
        <v>6181490615</v>
      </c>
      <c r="C6" s="20">
        <v>5721020810</v>
      </c>
      <c r="D6" s="20">
        <v>6237792554</v>
      </c>
      <c r="E6" s="20">
        <v>7194997972</v>
      </c>
      <c r="F6" s="20">
        <v>7770610089</v>
      </c>
      <c r="G6" s="20">
        <v>8039829556</v>
      </c>
      <c r="H6" s="20">
        <v>8942398576</v>
      </c>
      <c r="I6" s="20">
        <v>9882879199</v>
      </c>
    </row>
    <row r="7" spans="1:9" x14ac:dyDescent="0.25">
      <c r="A7" s="47" t="s">
        <v>75</v>
      </c>
      <c r="B7" s="15">
        <f>B5-B6</f>
        <v>3302355732</v>
      </c>
      <c r="C7" s="15">
        <f t="shared" ref="C7:I7" si="0">C5-C6</f>
        <v>3252298522</v>
      </c>
      <c r="D7" s="15">
        <f t="shared" si="0"/>
        <v>3980138911</v>
      </c>
      <c r="E7" s="15">
        <f t="shared" si="0"/>
        <v>4301415659</v>
      </c>
      <c r="F7" s="15">
        <f t="shared" si="0"/>
        <v>4874303055</v>
      </c>
      <c r="G7" s="15">
        <f t="shared" si="0"/>
        <v>5536492742</v>
      </c>
      <c r="H7" s="15">
        <f t="shared" si="0"/>
        <v>5871515690</v>
      </c>
      <c r="I7" s="15">
        <f t="shared" si="0"/>
        <v>6425747838</v>
      </c>
    </row>
    <row r="8" spans="1:9" x14ac:dyDescent="0.25">
      <c r="A8" s="47" t="s">
        <v>80</v>
      </c>
      <c r="B8" s="15"/>
      <c r="C8" s="15"/>
      <c r="D8" s="15"/>
      <c r="E8" s="15"/>
      <c r="F8" s="15"/>
      <c r="G8" s="15"/>
      <c r="H8" s="15"/>
    </row>
    <row r="9" spans="1:9" x14ac:dyDescent="0.25">
      <c r="A9" s="7" t="s">
        <v>76</v>
      </c>
      <c r="B9" s="13">
        <v>19342404</v>
      </c>
      <c r="C9" s="9">
        <v>20146796</v>
      </c>
      <c r="D9" s="9">
        <v>108071977</v>
      </c>
      <c r="E9" s="9">
        <v>41127977</v>
      </c>
      <c r="F9" s="21">
        <v>45609335</v>
      </c>
      <c r="G9" s="20">
        <v>190150441</v>
      </c>
      <c r="H9" s="20">
        <v>106611149</v>
      </c>
      <c r="I9" s="20">
        <v>96382118</v>
      </c>
    </row>
    <row r="10" spans="1:9" x14ac:dyDescent="0.25">
      <c r="A10" s="7" t="s">
        <v>77</v>
      </c>
      <c r="B10" s="10">
        <v>1265573390</v>
      </c>
      <c r="C10" s="9">
        <v>1330346505</v>
      </c>
      <c r="D10" s="9">
        <v>1499828917</v>
      </c>
      <c r="E10" s="9">
        <v>1555756698</v>
      </c>
      <c r="F10" s="9">
        <v>1838411776</v>
      </c>
      <c r="G10" s="20">
        <v>1963666866</v>
      </c>
      <c r="H10" s="20">
        <v>2232988549</v>
      </c>
      <c r="I10" s="20">
        <v>2389580093</v>
      </c>
    </row>
    <row r="11" spans="1:9" x14ac:dyDescent="0.25">
      <c r="A11" s="7" t="s">
        <v>78</v>
      </c>
      <c r="B11" s="10">
        <v>551933059</v>
      </c>
      <c r="C11" s="9">
        <v>552068993</v>
      </c>
      <c r="D11" s="9">
        <v>546384337</v>
      </c>
      <c r="E11" s="9">
        <v>387355878</v>
      </c>
      <c r="F11" s="9">
        <v>493607401</v>
      </c>
      <c r="G11" s="20">
        <v>533384270</v>
      </c>
      <c r="H11" s="20">
        <v>589467718</v>
      </c>
      <c r="I11" s="20">
        <v>591955304</v>
      </c>
    </row>
    <row r="12" spans="1:9" x14ac:dyDescent="0.25">
      <c r="A12" s="47" t="s">
        <v>81</v>
      </c>
      <c r="B12" s="13">
        <f>B7+B9-B10-B11</f>
        <v>1504191687</v>
      </c>
      <c r="C12" s="13">
        <f t="shared" ref="C12:I12" si="1">C7+C9-C10-C11</f>
        <v>1390029820</v>
      </c>
      <c r="D12" s="13">
        <f t="shared" si="1"/>
        <v>2041997634</v>
      </c>
      <c r="E12" s="13">
        <f t="shared" si="1"/>
        <v>2399431060</v>
      </c>
      <c r="F12" s="13">
        <f t="shared" si="1"/>
        <v>2587893213</v>
      </c>
      <c r="G12" s="13">
        <f t="shared" si="1"/>
        <v>3229592047</v>
      </c>
      <c r="H12" s="13">
        <f t="shared" si="1"/>
        <v>3155670572</v>
      </c>
      <c r="I12" s="13">
        <f t="shared" si="1"/>
        <v>3540594559</v>
      </c>
    </row>
    <row r="13" spans="1:9" x14ac:dyDescent="0.25">
      <c r="A13" s="7" t="s">
        <v>35</v>
      </c>
      <c r="B13" s="10">
        <v>661703871</v>
      </c>
      <c r="C13" s="9">
        <v>538786487</v>
      </c>
      <c r="D13" s="9">
        <v>776911190</v>
      </c>
      <c r="E13" s="9">
        <v>982529496</v>
      </c>
      <c r="F13" s="9">
        <v>1115687099</v>
      </c>
      <c r="G13" s="20">
        <v>1015500106</v>
      </c>
      <c r="H13" s="20">
        <v>1103084302</v>
      </c>
      <c r="I13" s="20">
        <v>1489586026</v>
      </c>
    </row>
    <row r="14" spans="1:9" x14ac:dyDescent="0.25">
      <c r="A14" s="7" t="s">
        <v>79</v>
      </c>
      <c r="B14" s="10"/>
      <c r="C14" s="9"/>
      <c r="D14" s="9"/>
      <c r="E14" s="9"/>
      <c r="F14" s="9"/>
      <c r="G14" s="20">
        <v>76763961</v>
      </c>
      <c r="H14" s="20"/>
    </row>
    <row r="15" spans="1:9" x14ac:dyDescent="0.25">
      <c r="A15" s="47" t="s">
        <v>83</v>
      </c>
      <c r="B15" s="15">
        <f>B12-B13-B14</f>
        <v>842487816</v>
      </c>
      <c r="C15" s="15">
        <f t="shared" ref="C15:I15" si="2">C12-C13-C14</f>
        <v>851243333</v>
      </c>
      <c r="D15" s="15">
        <f t="shared" si="2"/>
        <v>1265086444</v>
      </c>
      <c r="E15" s="15">
        <f t="shared" si="2"/>
        <v>1416901564</v>
      </c>
      <c r="F15" s="15">
        <f t="shared" si="2"/>
        <v>1472206114</v>
      </c>
      <c r="G15" s="15">
        <f t="shared" si="2"/>
        <v>2137327980</v>
      </c>
      <c r="H15" s="15">
        <f t="shared" si="2"/>
        <v>2052586270</v>
      </c>
      <c r="I15" s="15">
        <f t="shared" si="2"/>
        <v>2051008533</v>
      </c>
    </row>
    <row r="16" spans="1:9" x14ac:dyDescent="0.25">
      <c r="A16" s="7" t="s">
        <v>82</v>
      </c>
      <c r="B16" s="10">
        <v>40115245</v>
      </c>
      <c r="C16" s="9">
        <v>40535397</v>
      </c>
      <c r="D16" s="9">
        <v>60242211</v>
      </c>
      <c r="E16" s="9">
        <v>67471503</v>
      </c>
      <c r="F16" s="9">
        <v>70105053</v>
      </c>
      <c r="G16" s="20">
        <v>101777523</v>
      </c>
      <c r="H16" s="20">
        <v>97742203</v>
      </c>
      <c r="I16" s="20">
        <v>97667073</v>
      </c>
    </row>
    <row r="17" spans="1:9" x14ac:dyDescent="0.25">
      <c r="A17" s="47" t="s">
        <v>84</v>
      </c>
      <c r="B17" s="15">
        <f>B15-B16</f>
        <v>802372571</v>
      </c>
      <c r="C17" s="15">
        <f t="shared" ref="C17:F17" si="3">C15-C16</f>
        <v>810707936</v>
      </c>
      <c r="D17" s="15">
        <f t="shared" si="3"/>
        <v>1204844233</v>
      </c>
      <c r="E17" s="15">
        <f t="shared" si="3"/>
        <v>1349430061</v>
      </c>
      <c r="F17" s="15">
        <f t="shared" si="3"/>
        <v>1402101061</v>
      </c>
      <c r="G17" s="15">
        <f>G15-G16</f>
        <v>2035550457</v>
      </c>
      <c r="H17" s="15">
        <f>H15-H16</f>
        <v>1954844067</v>
      </c>
      <c r="I17" s="15">
        <f>I15-I16</f>
        <v>1953341460</v>
      </c>
    </row>
    <row r="18" spans="1:9" x14ac:dyDescent="0.25">
      <c r="A18" s="44" t="s">
        <v>85</v>
      </c>
      <c r="B18" s="15"/>
      <c r="C18" s="15"/>
      <c r="D18" s="15"/>
      <c r="E18" s="15"/>
      <c r="F18" s="15"/>
      <c r="G18" s="15"/>
      <c r="H18" s="15"/>
    </row>
    <row r="19" spans="1:9" x14ac:dyDescent="0.25">
      <c r="A19" s="7" t="s">
        <v>86</v>
      </c>
      <c r="B19" s="4">
        <v>-305940093</v>
      </c>
      <c r="C19" s="20">
        <v>-304015476</v>
      </c>
      <c r="D19" s="20">
        <v>426636328</v>
      </c>
      <c r="E19" s="20">
        <v>310647101</v>
      </c>
      <c r="F19" s="20">
        <v>-312400470</v>
      </c>
      <c r="G19" s="20">
        <v>370458379</v>
      </c>
      <c r="H19" s="20">
        <v>405613809</v>
      </c>
      <c r="I19" s="20">
        <v>333572829</v>
      </c>
    </row>
    <row r="20" spans="1:9" x14ac:dyDescent="0.25">
      <c r="A20" s="7" t="s">
        <v>87</v>
      </c>
      <c r="B20" s="4">
        <v>-20236406</v>
      </c>
      <c r="C20" s="20">
        <v>-996665</v>
      </c>
      <c r="D20" s="20">
        <v>-115682993</v>
      </c>
      <c r="E20" s="20">
        <v>116865817</v>
      </c>
      <c r="F20" s="20">
        <v>11567203</v>
      </c>
      <c r="G20" s="20">
        <v>267242140</v>
      </c>
      <c r="H20" s="15">
        <v>122659262</v>
      </c>
      <c r="I20" s="20">
        <v>179389788</v>
      </c>
    </row>
    <row r="21" spans="1:9" x14ac:dyDescent="0.25">
      <c r="A21" s="47" t="s">
        <v>88</v>
      </c>
      <c r="B21" s="15">
        <f>SUM(B17:B20)</f>
        <v>476196072</v>
      </c>
      <c r="C21" s="15">
        <f>SUM(C17:C20)-1</f>
        <v>505695794</v>
      </c>
      <c r="D21" s="15">
        <f>D17-D20-D19</f>
        <v>893890898</v>
      </c>
      <c r="E21" s="15">
        <f>E17-E20-E19</f>
        <v>921917143</v>
      </c>
      <c r="F21" s="19">
        <f>SUM(F17:F20)</f>
        <v>1101267794</v>
      </c>
      <c r="G21" s="19">
        <f>G17-G19-G20</f>
        <v>1397849938</v>
      </c>
      <c r="H21" s="19">
        <f>H17-H19-H20</f>
        <v>1426570996</v>
      </c>
      <c r="I21" s="19">
        <f>I17-I19-I20</f>
        <v>1440378843</v>
      </c>
    </row>
    <row r="23" spans="1:9" x14ac:dyDescent="0.25">
      <c r="A23" s="47" t="s">
        <v>89</v>
      </c>
      <c r="B23" s="40">
        <f>B21/('1'!B40/10)</f>
        <v>4.1051385517241377</v>
      </c>
      <c r="C23" s="40">
        <f>C21/('1'!C40/10)</f>
        <v>3.2493235220980896</v>
      </c>
      <c r="D23" s="40">
        <f>D21/('1'!D40/10)</f>
        <v>5.5314448919782402</v>
      </c>
      <c r="E23" s="40">
        <f>E21/('1'!E40/10)</f>
        <v>5.7048728014618657</v>
      </c>
      <c r="F23" s="40">
        <f>F21/('1'!F40/10)</f>
        <v>5.2044373651062346</v>
      </c>
      <c r="G23" s="40">
        <f>G21/('1'!G40/10)</f>
        <v>6.6060430421872791</v>
      </c>
      <c r="H23" s="40">
        <f>H21/('1'!H40/10)</f>
        <v>6.7417747399949999</v>
      </c>
      <c r="I23" s="40">
        <f>I21/('1'!I40/10)</f>
        <v>6.8070286911683597</v>
      </c>
    </row>
    <row r="24" spans="1:9" x14ac:dyDescent="0.25">
      <c r="A24" s="48" t="s">
        <v>90</v>
      </c>
      <c r="B24">
        <v>116000000</v>
      </c>
      <c r="C24">
        <v>155631100</v>
      </c>
      <c r="D24">
        <v>161601700</v>
      </c>
      <c r="E24">
        <v>161601700</v>
      </c>
      <c r="F24">
        <v>211601700</v>
      </c>
      <c r="G24">
        <v>211601700</v>
      </c>
      <c r="H24">
        <v>211601700</v>
      </c>
      <c r="I24">
        <v>211601700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pane xSplit="1" ySplit="4" topLeftCell="E5" activePane="bottomRight" state="frozen"/>
      <selection pane="topRight" activeCell="B1" sqref="B1"/>
      <selection pane="bottomLeft" activeCell="A4" sqref="A4"/>
      <selection pane="bottomRight" activeCell="M19" sqref="M19"/>
    </sheetView>
  </sheetViews>
  <sheetFormatPr defaultRowHeight="15" x14ac:dyDescent="0.25"/>
  <cols>
    <col min="1" max="1" width="48" bestFit="1" customWidth="1"/>
    <col min="2" max="2" width="17.7109375" bestFit="1" customWidth="1"/>
    <col min="3" max="3" width="15" bestFit="1" customWidth="1"/>
    <col min="4" max="6" width="15.28515625" bestFit="1" customWidth="1"/>
    <col min="7" max="7" width="16" bestFit="1" customWidth="1"/>
    <col min="8" max="8" width="18.7109375" bestFit="1" customWidth="1"/>
    <col min="9" max="9" width="18.7109375" customWidth="1"/>
  </cols>
  <sheetData>
    <row r="1" spans="1:9" ht="18.75" x14ac:dyDescent="0.3">
      <c r="A1" s="28" t="s">
        <v>4</v>
      </c>
    </row>
    <row r="2" spans="1:9" s="25" customFormat="1" ht="15.75" x14ac:dyDescent="0.25">
      <c r="A2" s="42" t="s">
        <v>91</v>
      </c>
      <c r="B2" s="30"/>
      <c r="C2" s="31"/>
      <c r="D2" s="31"/>
      <c r="E2" s="31"/>
      <c r="F2" s="31"/>
      <c r="G2" s="32"/>
    </row>
    <row r="3" spans="1:9" s="25" customFormat="1" ht="15.75" x14ac:dyDescent="0.25">
      <c r="A3" s="42" t="s">
        <v>62</v>
      </c>
      <c r="B3" s="30"/>
      <c r="C3" s="31"/>
      <c r="D3" s="31"/>
      <c r="E3" s="31"/>
      <c r="F3" s="31"/>
      <c r="G3" s="32"/>
    </row>
    <row r="4" spans="1:9" x14ac:dyDescent="0.25">
      <c r="B4" s="26">
        <v>2012</v>
      </c>
      <c r="C4" s="27">
        <v>2013</v>
      </c>
      <c r="D4" s="27">
        <v>2014</v>
      </c>
      <c r="E4" s="27">
        <v>2015</v>
      </c>
      <c r="F4" s="27">
        <v>2016</v>
      </c>
      <c r="G4" s="27">
        <v>2017</v>
      </c>
      <c r="H4" s="27">
        <v>2018</v>
      </c>
      <c r="I4" s="27">
        <v>2019</v>
      </c>
    </row>
    <row r="5" spans="1:9" x14ac:dyDescent="0.25">
      <c r="A5" s="47" t="s">
        <v>92</v>
      </c>
      <c r="B5" s="5"/>
      <c r="C5" s="19"/>
      <c r="D5" s="19"/>
      <c r="E5" s="19"/>
      <c r="F5" s="19"/>
      <c r="G5" s="20"/>
    </row>
    <row r="6" spans="1:9" x14ac:dyDescent="0.25">
      <c r="A6" t="s">
        <v>32</v>
      </c>
      <c r="B6" s="4">
        <v>9105374771</v>
      </c>
      <c r="C6" s="20">
        <v>9929242849</v>
      </c>
      <c r="D6" s="20">
        <v>10151510988</v>
      </c>
      <c r="E6" s="20">
        <v>11482235909</v>
      </c>
      <c r="F6" s="20">
        <v>12562117885</v>
      </c>
      <c r="G6" s="20">
        <v>13450570597</v>
      </c>
      <c r="H6" s="20">
        <v>14772685829</v>
      </c>
      <c r="I6" s="20">
        <v>16311726800</v>
      </c>
    </row>
    <row r="7" spans="1:9" s="7" customFormat="1" x14ac:dyDescent="0.25">
      <c r="A7" s="7" t="s">
        <v>33</v>
      </c>
      <c r="B7" s="49">
        <v>-8531983121</v>
      </c>
      <c r="C7" s="38">
        <v>-7660747121</v>
      </c>
      <c r="D7" s="38">
        <v>-8499238362</v>
      </c>
      <c r="E7" s="38">
        <v>-8889653916</v>
      </c>
      <c r="F7" s="38">
        <v>-9714233645</v>
      </c>
      <c r="G7" s="38">
        <v>-10651510255</v>
      </c>
      <c r="H7" s="38">
        <v>-11586461496</v>
      </c>
      <c r="I7" s="38">
        <v>-12638634365</v>
      </c>
    </row>
    <row r="8" spans="1:9" x14ac:dyDescent="0.25">
      <c r="A8" s="7" t="s">
        <v>34</v>
      </c>
      <c r="B8" s="3">
        <v>-11089248</v>
      </c>
      <c r="C8" s="20">
        <v>-33689072</v>
      </c>
      <c r="D8" s="20">
        <v>-41808175</v>
      </c>
      <c r="E8" s="20">
        <v>-73568003</v>
      </c>
      <c r="F8" s="20">
        <v>-60724353</v>
      </c>
      <c r="G8" s="20">
        <v>-63094548</v>
      </c>
      <c r="H8" s="20">
        <v>-91599771</v>
      </c>
      <c r="I8" s="20">
        <v>-87967983</v>
      </c>
    </row>
    <row r="9" spans="1:9" x14ac:dyDescent="0.25">
      <c r="A9" s="7" t="s">
        <v>35</v>
      </c>
      <c r="B9" s="3">
        <v>-653626850</v>
      </c>
      <c r="C9" s="20">
        <v>-659809194</v>
      </c>
      <c r="D9" s="20">
        <v>-776911191</v>
      </c>
      <c r="E9" s="20">
        <v>-982529496</v>
      </c>
      <c r="F9" s="20">
        <v>-1115404273</v>
      </c>
      <c r="G9" s="20">
        <v>-1014470803</v>
      </c>
      <c r="H9" s="20">
        <v>-1101287317</v>
      </c>
      <c r="I9" s="20">
        <v>-1487057301</v>
      </c>
    </row>
    <row r="10" spans="1:9" x14ac:dyDescent="0.25">
      <c r="A10" s="7" t="s">
        <v>36</v>
      </c>
      <c r="B10" s="3">
        <v>-264136100</v>
      </c>
      <c r="C10" s="20">
        <v>-372953390</v>
      </c>
      <c r="D10" s="20">
        <v>-382397340</v>
      </c>
      <c r="E10" s="20">
        <v>-486399642</v>
      </c>
      <c r="F10" s="20">
        <v>-348951555</v>
      </c>
      <c r="G10" s="20">
        <v>-302904990</v>
      </c>
      <c r="H10" s="19">
        <v>-415018428</v>
      </c>
      <c r="I10" s="20">
        <v>-444959669</v>
      </c>
    </row>
    <row r="11" spans="1:9" x14ac:dyDescent="0.25">
      <c r="A11" s="1"/>
      <c r="B11" s="15">
        <f>SUM(B6:B10)</f>
        <v>-355460548</v>
      </c>
      <c r="C11" s="15">
        <f t="shared" ref="C11:I11" si="0">SUM(C6:C10)</f>
        <v>1202044072</v>
      </c>
      <c r="D11" s="15">
        <f t="shared" si="0"/>
        <v>451155920</v>
      </c>
      <c r="E11" s="15">
        <f t="shared" si="0"/>
        <v>1050084852</v>
      </c>
      <c r="F11" s="15">
        <f t="shared" si="0"/>
        <v>1322804059</v>
      </c>
      <c r="G11" s="15">
        <f t="shared" si="0"/>
        <v>1418590001</v>
      </c>
      <c r="H11" s="15">
        <f t="shared" si="0"/>
        <v>1578318817</v>
      </c>
      <c r="I11" s="15">
        <f t="shared" si="0"/>
        <v>1653107482</v>
      </c>
    </row>
    <row r="12" spans="1:9" x14ac:dyDescent="0.25">
      <c r="A12" s="1"/>
      <c r="C12" s="20"/>
      <c r="D12" s="20"/>
      <c r="E12" s="20"/>
      <c r="F12" s="20"/>
      <c r="G12" s="20"/>
    </row>
    <row r="13" spans="1:9" x14ac:dyDescent="0.25">
      <c r="A13" s="47" t="s">
        <v>93</v>
      </c>
      <c r="B13" s="20">
        <f>B14++B15</f>
        <v>-1147386847</v>
      </c>
      <c r="C13" s="20">
        <f>C14++C15</f>
        <v>-3442435991</v>
      </c>
      <c r="D13" s="20">
        <f t="shared" ref="D13:I13" si="1">D14++D15</f>
        <v>-2410288500</v>
      </c>
      <c r="E13" s="20">
        <f t="shared" si="1"/>
        <v>-971816955</v>
      </c>
      <c r="F13" s="20">
        <f t="shared" si="1"/>
        <v>-1462512715</v>
      </c>
      <c r="G13" s="20">
        <f t="shared" si="1"/>
        <v>-1966429605</v>
      </c>
      <c r="H13" s="20">
        <f t="shared" si="1"/>
        <v>-3622541357</v>
      </c>
      <c r="I13" s="20">
        <f t="shared" si="1"/>
        <v>-3520175068</v>
      </c>
    </row>
    <row r="14" spans="1:9" x14ac:dyDescent="0.25">
      <c r="A14" s="7" t="s">
        <v>37</v>
      </c>
      <c r="B14" s="4">
        <v>-1147386847</v>
      </c>
      <c r="C14" s="20"/>
      <c r="D14" s="20"/>
      <c r="E14" s="20">
        <v>-971816955</v>
      </c>
      <c r="F14" s="20">
        <v>-1462512715</v>
      </c>
      <c r="G14" s="20">
        <v>-1966429605</v>
      </c>
      <c r="H14" s="20">
        <v>-3622541357</v>
      </c>
      <c r="I14" s="20">
        <v>-3520175068</v>
      </c>
    </row>
    <row r="15" spans="1:9" x14ac:dyDescent="0.25">
      <c r="A15" s="7" t="s">
        <v>45</v>
      </c>
      <c r="B15" s="4">
        <v>0</v>
      </c>
      <c r="C15" s="20">
        <v>-3442435991</v>
      </c>
      <c r="D15" s="20">
        <v>-2410288500</v>
      </c>
      <c r="E15" s="20">
        <v>0</v>
      </c>
      <c r="F15" s="20">
        <v>0</v>
      </c>
      <c r="G15" s="20">
        <v>0</v>
      </c>
      <c r="H15" s="20">
        <v>0</v>
      </c>
    </row>
    <row r="16" spans="1:9" x14ac:dyDescent="0.25">
      <c r="A16" s="7" t="s">
        <v>46</v>
      </c>
      <c r="B16" s="4">
        <v>0</v>
      </c>
      <c r="C16" s="20">
        <v>0</v>
      </c>
      <c r="D16" s="20">
        <v>721500</v>
      </c>
      <c r="E16" s="20">
        <v>0</v>
      </c>
      <c r="F16" s="20">
        <v>0</v>
      </c>
      <c r="G16" s="20">
        <v>0</v>
      </c>
      <c r="H16" s="20">
        <v>0</v>
      </c>
    </row>
    <row r="17" spans="1:9" x14ac:dyDescent="0.25">
      <c r="A17" s="7" t="s">
        <v>47</v>
      </c>
      <c r="B17" s="4">
        <v>-150057630</v>
      </c>
      <c r="C17" s="20">
        <v>-134527355</v>
      </c>
      <c r="D17" s="20">
        <v>-40000000</v>
      </c>
      <c r="E17" s="20">
        <v>0</v>
      </c>
      <c r="F17" s="20">
        <v>0</v>
      </c>
      <c r="G17" s="20">
        <v>0</v>
      </c>
      <c r="H17" s="20">
        <v>0</v>
      </c>
    </row>
    <row r="18" spans="1:9" x14ac:dyDescent="0.25">
      <c r="A18" s="7" t="s">
        <v>48</v>
      </c>
      <c r="B18" s="4">
        <v>0</v>
      </c>
      <c r="C18" s="20">
        <v>-74059480</v>
      </c>
      <c r="D18" s="20">
        <v>-5298280</v>
      </c>
      <c r="E18" s="20">
        <v>0</v>
      </c>
      <c r="F18" s="20">
        <v>0</v>
      </c>
      <c r="G18" s="20">
        <v>0</v>
      </c>
      <c r="H18" s="20">
        <v>0</v>
      </c>
    </row>
    <row r="19" spans="1:9" x14ac:dyDescent="0.25">
      <c r="A19" s="11" t="s">
        <v>38</v>
      </c>
      <c r="B19" s="4">
        <v>0</v>
      </c>
      <c r="C19" s="20">
        <v>-1220000000</v>
      </c>
      <c r="D19" s="20">
        <v>666798260</v>
      </c>
      <c r="E19" s="20">
        <v>4310000</v>
      </c>
      <c r="F19" s="20">
        <v>1770000</v>
      </c>
      <c r="G19" s="20">
        <v>1521000000</v>
      </c>
      <c r="H19" s="20">
        <v>950220831</v>
      </c>
      <c r="I19" s="20">
        <v>583275564</v>
      </c>
    </row>
    <row r="20" spans="1:9" x14ac:dyDescent="0.25">
      <c r="A20" s="11" t="s">
        <v>39</v>
      </c>
      <c r="B20" s="4">
        <v>0</v>
      </c>
      <c r="C20" s="20">
        <v>0</v>
      </c>
      <c r="D20" s="20">
        <v>0</v>
      </c>
      <c r="E20" s="20">
        <v>134198121</v>
      </c>
      <c r="F20" s="20">
        <v>-3155996381</v>
      </c>
      <c r="G20" s="20">
        <v>5050000</v>
      </c>
      <c r="H20" s="20">
        <v>1270000</v>
      </c>
      <c r="I20" s="20">
        <v>1090000</v>
      </c>
    </row>
    <row r="21" spans="1:9" x14ac:dyDescent="0.25">
      <c r="A21" s="11" t="s">
        <v>49</v>
      </c>
      <c r="B21" s="4">
        <v>0</v>
      </c>
      <c r="C21" s="20">
        <v>0</v>
      </c>
      <c r="D21" s="20">
        <v>-1896892255</v>
      </c>
      <c r="E21" s="20">
        <v>0</v>
      </c>
      <c r="F21" s="20">
        <v>0</v>
      </c>
      <c r="G21" s="20">
        <v>0</v>
      </c>
      <c r="H21" s="20">
        <v>0</v>
      </c>
    </row>
    <row r="22" spans="1:9" x14ac:dyDescent="0.25">
      <c r="A22" s="7" t="s">
        <v>2</v>
      </c>
      <c r="B22" s="8">
        <v>-99989741</v>
      </c>
      <c r="C22" s="20">
        <v>0</v>
      </c>
      <c r="D22" s="20">
        <v>0</v>
      </c>
      <c r="E22" s="20">
        <v>217549</v>
      </c>
      <c r="F22" s="20">
        <v>334463</v>
      </c>
      <c r="G22" s="20">
        <v>792301</v>
      </c>
      <c r="H22" s="20">
        <v>498555</v>
      </c>
      <c r="I22" s="20">
        <v>1024420</v>
      </c>
    </row>
    <row r="23" spans="1:9" x14ac:dyDescent="0.25">
      <c r="A23" s="11" t="s">
        <v>40</v>
      </c>
      <c r="B23" s="4">
        <v>0</v>
      </c>
      <c r="C23" s="20">
        <v>0</v>
      </c>
      <c r="D23" s="20">
        <v>0</v>
      </c>
      <c r="E23" s="20">
        <v>0</v>
      </c>
      <c r="F23" s="20">
        <v>-12304879</v>
      </c>
      <c r="G23" s="20">
        <v>-6383251</v>
      </c>
      <c r="H23" s="20">
        <v>0</v>
      </c>
    </row>
    <row r="24" spans="1:9" x14ac:dyDescent="0.25">
      <c r="A24" s="11" t="s">
        <v>50</v>
      </c>
      <c r="B24" s="4">
        <v>-23703000</v>
      </c>
      <c r="C24" s="20">
        <v>-13403149</v>
      </c>
      <c r="D24" s="20">
        <v>-25130552</v>
      </c>
      <c r="E24" s="20">
        <v>0</v>
      </c>
      <c r="F24" s="20">
        <v>0</v>
      </c>
      <c r="G24" s="20">
        <v>0</v>
      </c>
      <c r="H24" s="20">
        <v>0</v>
      </c>
    </row>
    <row r="25" spans="1:9" x14ac:dyDescent="0.25">
      <c r="A25" s="11" t="s">
        <v>41</v>
      </c>
      <c r="B25" s="4"/>
      <c r="C25" s="20"/>
      <c r="D25" s="20"/>
      <c r="E25" s="20">
        <v>-23698315</v>
      </c>
      <c r="F25" s="20">
        <v>42062425</v>
      </c>
      <c r="G25" s="20">
        <v>5000000</v>
      </c>
      <c r="H25" s="20">
        <v>0</v>
      </c>
    </row>
    <row r="26" spans="1:9" x14ac:dyDescent="0.25">
      <c r="A26" s="1"/>
      <c r="B26" s="15">
        <f t="shared" ref="B26:E26" si="2">SUM(B14:B25)</f>
        <v>-1421137218</v>
      </c>
      <c r="C26" s="19">
        <f t="shared" si="2"/>
        <v>-4884425975</v>
      </c>
      <c r="D26" s="19">
        <f>SUM(D15:D25)</f>
        <v>-3710089827</v>
      </c>
      <c r="E26" s="19">
        <f t="shared" si="2"/>
        <v>-856789600</v>
      </c>
      <c r="F26" s="19">
        <f>SUM(F14:F25)</f>
        <v>-4586647087</v>
      </c>
      <c r="G26" s="19">
        <f>SUM(G14:G25)</f>
        <v>-440970555</v>
      </c>
      <c r="H26" s="19">
        <f>SUM(H14:H25)</f>
        <v>-2670551971</v>
      </c>
      <c r="I26" s="19">
        <f>SUM(I14:I25)</f>
        <v>-2934785084</v>
      </c>
    </row>
    <row r="27" spans="1:9" x14ac:dyDescent="0.25">
      <c r="B27" s="4"/>
      <c r="C27" s="20"/>
      <c r="D27" s="20"/>
      <c r="E27" s="20"/>
      <c r="F27" s="20"/>
      <c r="G27" s="20"/>
    </row>
    <row r="28" spans="1:9" x14ac:dyDescent="0.25">
      <c r="A28" s="47" t="s">
        <v>94</v>
      </c>
      <c r="B28" s="4"/>
      <c r="C28" s="20"/>
      <c r="D28" s="20"/>
      <c r="E28" s="20"/>
      <c r="F28" s="20"/>
      <c r="G28" s="20"/>
    </row>
    <row r="29" spans="1:9" x14ac:dyDescent="0.25">
      <c r="A29" s="11" t="s">
        <v>1</v>
      </c>
      <c r="B29" s="4">
        <v>0</v>
      </c>
      <c r="C29" s="20">
        <v>546311000</v>
      </c>
      <c r="D29" s="20">
        <v>0</v>
      </c>
      <c r="E29" s="20">
        <v>0</v>
      </c>
      <c r="F29" s="20">
        <v>500000000</v>
      </c>
      <c r="G29" s="20">
        <v>0</v>
      </c>
      <c r="H29" s="20">
        <v>0</v>
      </c>
    </row>
    <row r="30" spans="1:9" x14ac:dyDescent="0.25">
      <c r="A30" s="11" t="s">
        <v>17</v>
      </c>
      <c r="B30" s="4">
        <v>0</v>
      </c>
      <c r="C30" s="20">
        <v>1605066569</v>
      </c>
      <c r="D30" s="20">
        <v>0</v>
      </c>
      <c r="E30" s="20">
        <v>0</v>
      </c>
      <c r="F30" s="20">
        <v>3522533159</v>
      </c>
      <c r="G30" s="20">
        <v>0</v>
      </c>
      <c r="H30" s="20">
        <v>0</v>
      </c>
    </row>
    <row r="31" spans="1:9" x14ac:dyDescent="0.25">
      <c r="A31" s="11" t="s">
        <v>54</v>
      </c>
      <c r="B31" s="4"/>
      <c r="C31" s="20">
        <v>500000000</v>
      </c>
      <c r="D31" s="20"/>
      <c r="E31" s="20"/>
      <c r="F31" s="20">
        <v>0</v>
      </c>
      <c r="G31" s="20">
        <v>0</v>
      </c>
      <c r="H31" s="20"/>
    </row>
    <row r="32" spans="1:9" x14ac:dyDescent="0.25">
      <c r="A32" s="11" t="s">
        <v>51</v>
      </c>
      <c r="B32" s="4">
        <v>-29540983</v>
      </c>
      <c r="C32" s="20">
        <v>0</v>
      </c>
      <c r="D32" s="20">
        <v>2373878</v>
      </c>
      <c r="E32" s="20">
        <v>0</v>
      </c>
      <c r="F32" s="20">
        <v>0</v>
      </c>
      <c r="G32" s="20">
        <v>0</v>
      </c>
      <c r="H32" s="20">
        <v>0</v>
      </c>
    </row>
    <row r="33" spans="1:9" x14ac:dyDescent="0.25">
      <c r="A33" s="11" t="s">
        <v>52</v>
      </c>
      <c r="B33" s="4">
        <v>0</v>
      </c>
      <c r="C33" s="20">
        <v>0</v>
      </c>
      <c r="D33" s="20">
        <v>844137</v>
      </c>
      <c r="E33" s="20">
        <v>0</v>
      </c>
      <c r="F33" s="20">
        <v>0</v>
      </c>
      <c r="G33" s="20">
        <v>0</v>
      </c>
      <c r="H33" s="20">
        <v>0</v>
      </c>
    </row>
    <row r="34" spans="1:9" x14ac:dyDescent="0.25">
      <c r="A34" s="11" t="s">
        <v>53</v>
      </c>
      <c r="B34" s="4">
        <v>0</v>
      </c>
      <c r="C34" s="20">
        <v>0</v>
      </c>
      <c r="D34" s="20">
        <v>-5193340</v>
      </c>
      <c r="E34" s="20"/>
      <c r="F34" s="20">
        <v>0</v>
      </c>
      <c r="G34" s="20">
        <v>0</v>
      </c>
      <c r="H34" s="20">
        <v>0</v>
      </c>
    </row>
    <row r="35" spans="1:9" x14ac:dyDescent="0.25">
      <c r="A35" s="11" t="s">
        <v>3</v>
      </c>
      <c r="B35" s="4">
        <v>0</v>
      </c>
      <c r="C35" s="20">
        <v>0</v>
      </c>
      <c r="D35" s="20">
        <v>-183373300</v>
      </c>
      <c r="E35" s="20">
        <v>-697420970</v>
      </c>
      <c r="F35" s="20">
        <v>-655119004</v>
      </c>
      <c r="G35" s="20">
        <v>-800191056</v>
      </c>
      <c r="H35" s="20">
        <v>-739403477</v>
      </c>
      <c r="I35" s="20">
        <v>-727091354</v>
      </c>
    </row>
    <row r="36" spans="1:9" x14ac:dyDescent="0.25">
      <c r="A36" s="11" t="s">
        <v>42</v>
      </c>
      <c r="B36" s="4">
        <v>1740399533</v>
      </c>
      <c r="C36" s="20">
        <v>295809167</v>
      </c>
      <c r="D36" s="20">
        <v>1259952933</v>
      </c>
      <c r="E36" s="20">
        <v>-1774278915</v>
      </c>
      <c r="F36" s="20">
        <v>1609805629</v>
      </c>
      <c r="G36" s="20">
        <v>594386381</v>
      </c>
      <c r="H36" s="20">
        <v>522809088</v>
      </c>
      <c r="I36" s="20">
        <v>2462201509</v>
      </c>
    </row>
    <row r="37" spans="1:9" x14ac:dyDescent="0.25">
      <c r="A37" s="11" t="s">
        <v>43</v>
      </c>
      <c r="B37" s="4">
        <v>110321378</v>
      </c>
      <c r="C37" s="20">
        <v>1063227922</v>
      </c>
      <c r="D37" s="20">
        <v>2145111849</v>
      </c>
      <c r="E37" s="20">
        <v>2297242672</v>
      </c>
      <c r="F37" s="20">
        <v>-997536544</v>
      </c>
      <c r="G37" s="9">
        <v>-537046791</v>
      </c>
      <c r="H37" s="35">
        <v>1061018910</v>
      </c>
      <c r="I37" s="35">
        <v>-210740791</v>
      </c>
    </row>
    <row r="38" spans="1:9" x14ac:dyDescent="0.25">
      <c r="A38" s="11" t="s">
        <v>57</v>
      </c>
      <c r="B38" s="4">
        <v>2213387</v>
      </c>
      <c r="C38" s="20"/>
      <c r="D38" s="20"/>
      <c r="E38" s="20"/>
      <c r="F38" s="20"/>
      <c r="G38" s="9"/>
      <c r="H38" s="35">
        <v>0</v>
      </c>
    </row>
    <row r="39" spans="1:9" x14ac:dyDescent="0.25">
      <c r="A39" s="12"/>
      <c r="B39" s="16">
        <f>SUM(B29:B38)</f>
        <v>1823393315</v>
      </c>
      <c r="C39" s="21">
        <f t="shared" ref="C39:E39" si="3">SUM(C29:C37)</f>
        <v>4010414658</v>
      </c>
      <c r="D39" s="21">
        <f t="shared" si="3"/>
        <v>3219716157</v>
      </c>
      <c r="E39" s="21">
        <f t="shared" si="3"/>
        <v>-174457213</v>
      </c>
      <c r="F39" s="21">
        <f>SUM(F29:F37)</f>
        <v>3979683240</v>
      </c>
      <c r="G39" s="21">
        <f>SUM(G29:G37)</f>
        <v>-742851466</v>
      </c>
      <c r="H39" s="21">
        <f>SUM(H29:H38)</f>
        <v>844424521</v>
      </c>
      <c r="I39" s="21">
        <f>SUM(I29:I38)</f>
        <v>1524369364</v>
      </c>
    </row>
    <row r="40" spans="1:9" x14ac:dyDescent="0.25">
      <c r="A40" s="12"/>
      <c r="B40" s="16"/>
      <c r="C40" s="21"/>
      <c r="D40" s="21"/>
      <c r="E40" s="21"/>
      <c r="F40" s="21"/>
      <c r="G40" s="21"/>
      <c r="H40" s="21"/>
    </row>
    <row r="41" spans="1:9" x14ac:dyDescent="0.25">
      <c r="A41" s="1" t="s">
        <v>95</v>
      </c>
      <c r="B41" s="36">
        <f t="shared" ref="B41:G41" si="4">B11+B26+B39</f>
        <v>46795549</v>
      </c>
      <c r="C41" s="36">
        <f t="shared" si="4"/>
        <v>328032755</v>
      </c>
      <c r="D41" s="36">
        <f t="shared" si="4"/>
        <v>-39217750</v>
      </c>
      <c r="E41" s="36">
        <f t="shared" si="4"/>
        <v>18838039</v>
      </c>
      <c r="F41" s="36">
        <f t="shared" si="4"/>
        <v>715840212</v>
      </c>
      <c r="G41" s="36">
        <f t="shared" si="4"/>
        <v>234767980</v>
      </c>
      <c r="H41" s="36">
        <f>H11+H26+H39</f>
        <v>-247808633</v>
      </c>
      <c r="I41" s="36">
        <f>I11+I26+I39</f>
        <v>242691762</v>
      </c>
    </row>
    <row r="42" spans="1:9" x14ac:dyDescent="0.25">
      <c r="A42" s="48" t="s">
        <v>96</v>
      </c>
      <c r="B42" s="8">
        <v>119434940</v>
      </c>
      <c r="C42" s="20">
        <v>166230489</v>
      </c>
      <c r="D42" s="20">
        <v>452650109</v>
      </c>
      <c r="E42" s="19">
        <v>413432359</v>
      </c>
      <c r="F42" s="20">
        <v>432270398</v>
      </c>
      <c r="G42" s="20">
        <v>1148110610</v>
      </c>
      <c r="H42" s="36">
        <v>1382878590</v>
      </c>
      <c r="I42" s="36">
        <v>1135069957</v>
      </c>
    </row>
    <row r="43" spans="1:9" ht="15.75" thickBot="1" x14ac:dyDescent="0.3">
      <c r="A43" s="47" t="s">
        <v>97</v>
      </c>
      <c r="B43" s="17">
        <f t="shared" ref="B43:E43" si="5">SUM(B41:B42)</f>
        <v>166230489</v>
      </c>
      <c r="C43" s="22">
        <f>SUM(C41:C42)+1</f>
        <v>494263245</v>
      </c>
      <c r="D43" s="22">
        <f t="shared" si="5"/>
        <v>413432359</v>
      </c>
      <c r="E43" s="22">
        <f t="shared" si="5"/>
        <v>432270398</v>
      </c>
      <c r="F43" s="22">
        <f>SUM(F41:F42)</f>
        <v>1148110610</v>
      </c>
      <c r="G43" s="22">
        <f>SUM(G41:G42)</f>
        <v>1382878590</v>
      </c>
      <c r="H43" s="22">
        <f>SUM(H41:H42)</f>
        <v>1135069957</v>
      </c>
      <c r="I43" s="22">
        <f>SUM(I41:I42)</f>
        <v>1377761719</v>
      </c>
    </row>
    <row r="44" spans="1:9" ht="15.75" thickTop="1" x14ac:dyDescent="0.25"/>
    <row r="45" spans="1:9" x14ac:dyDescent="0.25">
      <c r="A45" s="47" t="s">
        <v>98</v>
      </c>
      <c r="B45" s="40">
        <f>B11/('1'!B40/10)</f>
        <v>-3.0643150689655174</v>
      </c>
      <c r="C45" s="40">
        <f>C11/('1'!C40/10)</f>
        <v>7.7236752294367896</v>
      </c>
      <c r="D45" s="40">
        <f>D11/('1'!D40/10)</f>
        <v>2.7917770667016497</v>
      </c>
      <c r="E45" s="40">
        <f>E11/('1'!E40/10)</f>
        <v>6.4979814692543458</v>
      </c>
      <c r="F45" s="40">
        <f>F11/('1'!F40/10)</f>
        <v>6.2513867279894253</v>
      </c>
      <c r="G45" s="40">
        <f>G11/('1'!G40/10)</f>
        <v>6.7040576753400378</v>
      </c>
      <c r="H45" s="40">
        <f>H11/('1'!H40/10)</f>
        <v>7.4589136902019222</v>
      </c>
      <c r="I45" s="40">
        <f>I11/('1'!I40/10)</f>
        <v>7.812354447057845</v>
      </c>
    </row>
    <row r="46" spans="1:9" x14ac:dyDescent="0.25">
      <c r="A46" s="47" t="s">
        <v>99</v>
      </c>
      <c r="B46">
        <v>116000000</v>
      </c>
      <c r="C46">
        <v>155631100</v>
      </c>
      <c r="D46">
        <v>161601700</v>
      </c>
      <c r="E46">
        <v>161601700</v>
      </c>
      <c r="F46">
        <v>211601700</v>
      </c>
      <c r="G46">
        <v>211601700</v>
      </c>
      <c r="H46">
        <v>211601700</v>
      </c>
      <c r="I46">
        <v>211601700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sqref="A1:A3"/>
    </sheetView>
  </sheetViews>
  <sheetFormatPr defaultRowHeight="15" x14ac:dyDescent="0.25"/>
  <cols>
    <col min="1" max="1" width="18.85546875" customWidth="1"/>
    <col min="2" max="8" width="7.140625" bestFit="1" customWidth="1"/>
  </cols>
  <sheetData>
    <row r="1" spans="1:8" ht="18.75" x14ac:dyDescent="0.3">
      <c r="A1" s="28" t="s">
        <v>4</v>
      </c>
    </row>
    <row r="2" spans="1:8" x14ac:dyDescent="0.25">
      <c r="A2" s="1" t="s">
        <v>100</v>
      </c>
    </row>
    <row r="3" spans="1:8" ht="15.75" x14ac:dyDescent="0.25">
      <c r="A3" s="42" t="s">
        <v>62</v>
      </c>
    </row>
    <row r="4" spans="1:8" x14ac:dyDescent="0.25">
      <c r="A4" s="1"/>
      <c r="B4" s="26">
        <v>2012</v>
      </c>
      <c r="C4" s="27">
        <v>2013</v>
      </c>
      <c r="D4" s="27">
        <v>2014</v>
      </c>
      <c r="E4" s="27">
        <v>2015</v>
      </c>
      <c r="F4" s="27">
        <v>2016</v>
      </c>
      <c r="G4" s="27">
        <v>2017</v>
      </c>
      <c r="H4" s="27">
        <v>2018</v>
      </c>
    </row>
    <row r="5" spans="1:8" x14ac:dyDescent="0.25">
      <c r="A5" s="7" t="s">
        <v>101</v>
      </c>
      <c r="B5" s="23">
        <f>'1'!B39/'1'!B21</f>
        <v>0.48906068470876568</v>
      </c>
      <c r="C5" s="23">
        <f>'1'!C39/'1'!C21</f>
        <v>0.57425201586972441</v>
      </c>
      <c r="D5" s="23">
        <f>'1'!D39/'1'!D21</f>
        <v>0.48207258569184691</v>
      </c>
      <c r="E5" s="23">
        <f>'1'!E39/'1'!E21</f>
        <v>0.48893985808835322</v>
      </c>
      <c r="F5" s="23">
        <f>'1'!F39/'1'!F21</f>
        <v>0.56644637914810436</v>
      </c>
      <c r="G5" s="23">
        <f>'1'!G39/'1'!G21</f>
        <v>0.56620516393657805</v>
      </c>
      <c r="H5" s="23">
        <f>'1'!H39/'1'!H21</f>
        <v>0.5408564751870264</v>
      </c>
    </row>
    <row r="6" spans="1:8" x14ac:dyDescent="0.25">
      <c r="A6" s="7" t="s">
        <v>102</v>
      </c>
      <c r="B6" s="23">
        <f>'2'!B21/'1'!B39</f>
        <v>6.4571134616652204E-2</v>
      </c>
      <c r="C6" s="23">
        <f>'2'!C21/'1'!C39</f>
        <v>5.3133546653153195E-2</v>
      </c>
      <c r="D6" s="23">
        <f>'2'!D21/'1'!D39</f>
        <v>8.3602436923600629E-2</v>
      </c>
      <c r="E6" s="23">
        <f>'2'!E21/'1'!E39</f>
        <v>8.1064553764110675E-2</v>
      </c>
      <c r="F6" s="23">
        <f>'2'!F21/'1'!F39</f>
        <v>6.7296262004580956E-2</v>
      </c>
      <c r="G6" s="23">
        <f>'2'!G21/'1'!G39</f>
        <v>8.2438493285569112E-2</v>
      </c>
      <c r="H6" s="23">
        <f>'2'!H21/'1'!H39</f>
        <v>8.0848295851312008E-2</v>
      </c>
    </row>
    <row r="7" spans="1:8" x14ac:dyDescent="0.25">
      <c r="A7" s="7" t="s">
        <v>58</v>
      </c>
      <c r="B7" s="41">
        <f>'1'!B26/'1'!B39</f>
        <v>0.15250279561216326</v>
      </c>
      <c r="C7" s="41">
        <f>'1'!C26/'1'!C39</f>
        <v>0.10544887464209575</v>
      </c>
      <c r="D7" s="41">
        <f>'1'!D26/'1'!D39</f>
        <v>0.2822710563453501</v>
      </c>
      <c r="E7" s="41">
        <f>'1'!E26/'1'!E39</f>
        <v>0.41512949576068459</v>
      </c>
      <c r="F7" s="41">
        <f>'1'!F26/'1'!F39</f>
        <v>0.22228976298309566</v>
      </c>
      <c r="G7" s="41">
        <f>'1'!G26/'1'!G39</f>
        <v>0.17845202767771748</v>
      </c>
      <c r="H7" s="41">
        <f>'1'!H26/'1'!H39</f>
        <v>0.21427143465960585</v>
      </c>
    </row>
    <row r="8" spans="1:8" x14ac:dyDescent="0.25">
      <c r="A8" s="7" t="s">
        <v>59</v>
      </c>
      <c r="B8" s="41">
        <f>'1'!B12/'1'!B31</f>
        <v>0.84033523370571295</v>
      </c>
      <c r="C8" s="41">
        <f>'1'!C12/'1'!C31</f>
        <v>1.3309262984136381</v>
      </c>
      <c r="D8" s="41">
        <f>'1'!D12/'1'!D31</f>
        <v>0.78710269676680256</v>
      </c>
      <c r="E8" s="41">
        <f>'1'!E12/'1'!E31</f>
        <v>1.0310391564555434</v>
      </c>
      <c r="F8" s="41">
        <f>'1'!F12/'1'!F31</f>
        <v>1.3544581508716687</v>
      </c>
      <c r="G8" s="41">
        <f>'1'!G12/'1'!G31</f>
        <v>1.2529552101982875</v>
      </c>
      <c r="H8" s="41">
        <f>'1'!H12/'1'!H31</f>
        <v>1.1059962071441782</v>
      </c>
    </row>
    <row r="9" spans="1:8" x14ac:dyDescent="0.25">
      <c r="A9" s="7" t="s">
        <v>103</v>
      </c>
      <c r="B9" s="23">
        <f>'2'!B17/'2'!B5</f>
        <v>8.4604130185408619E-2</v>
      </c>
      <c r="C9" s="23">
        <f>'2'!C17/'2'!C5</f>
        <v>9.034649342177227E-2</v>
      </c>
      <c r="D9" s="23">
        <f>'2'!D17/'2'!D5</f>
        <v>0.11791469116102551</v>
      </c>
      <c r="E9" s="23">
        <f>'2'!E17/'2'!E5</f>
        <v>0.11737834983261834</v>
      </c>
      <c r="F9" s="23">
        <f>'2'!F17/'2'!F5</f>
        <v>0.11088261698857897</v>
      </c>
      <c r="G9" s="23">
        <f>'2'!G17/'2'!G5</f>
        <v>0.14993386370179704</v>
      </c>
      <c r="H9" s="23">
        <f>'2'!H17/'2'!H5</f>
        <v>0.13195999598071387</v>
      </c>
    </row>
    <row r="10" spans="1:8" x14ac:dyDescent="0.25">
      <c r="A10" t="s">
        <v>60</v>
      </c>
      <c r="B10" s="23">
        <f>'2'!B15/'2'!B5</f>
        <v>8.8833979924875309E-2</v>
      </c>
      <c r="C10" s="23">
        <f>'2'!C15/'2'!C5</f>
        <v>9.4863818115149184E-2</v>
      </c>
      <c r="D10" s="23">
        <f>'2'!D15/'2'!D5</f>
        <v>0.12381042565546313</v>
      </c>
      <c r="E10" s="23">
        <f>'2'!E15/'2'!E5</f>
        <v>0.12324726731990007</v>
      </c>
      <c r="F10" s="23">
        <f>'2'!F15/'2'!F5</f>
        <v>0.11642674783405377</v>
      </c>
      <c r="G10" s="23">
        <f>'2'!G15/'2'!G5</f>
        <v>0.15743055689793553</v>
      </c>
      <c r="H10" s="23">
        <f>'2'!H15/'2'!H5</f>
        <v>0.13855799575612313</v>
      </c>
    </row>
    <row r="11" spans="1:8" x14ac:dyDescent="0.25">
      <c r="A11" s="7" t="s">
        <v>104</v>
      </c>
      <c r="B11" s="23">
        <f>'2'!B21/('1'!B39+'1'!B26)</f>
        <v>5.6026878947703203E-2</v>
      </c>
      <c r="C11" s="23">
        <f>'2'!C21/('1'!C39+'1'!C26)</f>
        <v>4.8065132519453616E-2</v>
      </c>
      <c r="D11" s="23">
        <f>'2'!D21/('1'!D39+'1'!D26)</f>
        <v>6.519872417761588E-2</v>
      </c>
      <c r="E11" s="23">
        <f>'2'!E21/('1'!E39+'1'!E26)</f>
        <v>5.7284194843621336E-2</v>
      </c>
      <c r="F11" s="23">
        <f>'2'!F21/('1'!F39+'1'!F26)</f>
        <v>5.5057535490061753E-2</v>
      </c>
      <c r="G11" s="23">
        <f>'2'!G21/('1'!G39+'1'!G26)</f>
        <v>6.9954899605055743E-2</v>
      </c>
      <c r="H11" s="23">
        <f>'2'!H21/('1'!H39+'1'!H26)</f>
        <v>6.6581732505282917E-2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Royal Capital</dc:creator>
  <cp:lastModifiedBy>Anik</cp:lastModifiedBy>
  <dcterms:created xsi:type="dcterms:W3CDTF">2017-11-28T04:31:10Z</dcterms:created>
  <dcterms:modified xsi:type="dcterms:W3CDTF">2020-04-12T10:41:32Z</dcterms:modified>
</cp:coreProperties>
</file>