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A\"/>
    </mc:Choice>
  </mc:AlternateContent>
  <bookViews>
    <workbookView xWindow="240" yWindow="60" windowWidth="20115" windowHeight="8010" activeTab="2"/>
  </bookViews>
  <sheets>
    <sheet name="1" sheetId="1" r:id="rId1"/>
    <sheet name="2" sheetId="2" r:id="rId2"/>
    <sheet name="3" sheetId="3" r:id="rId3"/>
    <sheet name="Ratio" sheetId="5" r:id="rId4"/>
  </sheets>
  <calcPr calcId="162913"/>
</workbook>
</file>

<file path=xl/calcChain.xml><?xml version="1.0" encoding="utf-8"?>
<calcChain xmlns="http://schemas.openxmlformats.org/spreadsheetml/2006/main">
  <c r="H26" i="3" l="1"/>
  <c r="H17" i="3"/>
  <c r="H12" i="3"/>
  <c r="H18" i="2"/>
  <c r="H8" i="2"/>
  <c r="H7" i="2"/>
  <c r="H44" i="1"/>
  <c r="H12" i="1"/>
  <c r="H17" i="1" s="1"/>
  <c r="G12" i="1"/>
  <c r="H32" i="1"/>
  <c r="H43" i="1" s="1"/>
  <c r="H25" i="1"/>
  <c r="H21" i="1"/>
  <c r="C44" i="1"/>
  <c r="D44" i="1"/>
  <c r="E44" i="1"/>
  <c r="F44" i="1"/>
  <c r="G44" i="1"/>
  <c r="B44" i="1"/>
  <c r="H28" i="3" l="1"/>
  <c r="H30" i="3" s="1"/>
  <c r="H33" i="3"/>
  <c r="H11" i="2"/>
  <c r="H15" i="2" s="1"/>
  <c r="H17" i="2" s="1"/>
  <c r="H21" i="2" s="1"/>
  <c r="H24" i="2" s="1"/>
  <c r="H41" i="1"/>
  <c r="G26" i="3"/>
  <c r="G28" i="3" s="1"/>
  <c r="G30" i="3" s="1"/>
  <c r="G17" i="3"/>
  <c r="G12" i="3"/>
  <c r="G33" i="3" s="1"/>
  <c r="G18" i="2"/>
  <c r="G8" i="2"/>
  <c r="F7" i="2"/>
  <c r="G7" i="2"/>
  <c r="G25" i="1"/>
  <c r="G21" i="1"/>
  <c r="G32" i="1"/>
  <c r="G43" i="1" s="1"/>
  <c r="G17" i="1"/>
  <c r="F21" i="1"/>
  <c r="G41" i="1" l="1"/>
  <c r="G11" i="2"/>
  <c r="G15" i="2" s="1"/>
  <c r="G17" i="2" s="1"/>
  <c r="G21" i="2" s="1"/>
  <c r="G24" i="2" s="1"/>
  <c r="G11" i="5"/>
  <c r="G10" i="5"/>
  <c r="G8" i="5"/>
  <c r="G7" i="5"/>
  <c r="G6" i="5"/>
  <c r="G5" i="5"/>
  <c r="G9" i="5" l="1"/>
  <c r="C7" i="2"/>
  <c r="D7" i="2"/>
  <c r="E7" i="2"/>
  <c r="B7" i="2"/>
  <c r="E33" i="3" l="1"/>
  <c r="F26" i="3"/>
  <c r="E26" i="3"/>
  <c r="D26" i="3"/>
  <c r="C26" i="3"/>
  <c r="B26" i="3"/>
  <c r="F17" i="3"/>
  <c r="E17" i="3"/>
  <c r="D17" i="3"/>
  <c r="C17" i="3"/>
  <c r="B17" i="3"/>
  <c r="F12" i="3"/>
  <c r="E12" i="3"/>
  <c r="D12" i="3"/>
  <c r="D28" i="3" s="1"/>
  <c r="D30" i="3" s="1"/>
  <c r="C12" i="3"/>
  <c r="C28" i="3" s="1"/>
  <c r="C30" i="3" s="1"/>
  <c r="B12" i="3"/>
  <c r="B28" i="3" s="1"/>
  <c r="B30" i="3" s="1"/>
  <c r="F18" i="2"/>
  <c r="E18" i="2"/>
  <c r="D18" i="2"/>
  <c r="C18" i="2"/>
  <c r="B18" i="2"/>
  <c r="F8" i="2"/>
  <c r="F11" i="2" s="1"/>
  <c r="E8" i="2"/>
  <c r="E11" i="2" s="1"/>
  <c r="D8" i="2"/>
  <c r="D11" i="2" s="1"/>
  <c r="C8" i="2"/>
  <c r="C11" i="2" s="1"/>
  <c r="B8" i="2"/>
  <c r="D15" i="2" l="1"/>
  <c r="D17" i="2" s="1"/>
  <c r="D21" i="2" s="1"/>
  <c r="D10" i="5"/>
  <c r="B33" i="3"/>
  <c r="E15" i="2"/>
  <c r="E17" i="2" s="1"/>
  <c r="E21" i="2" s="1"/>
  <c r="E10" i="5"/>
  <c r="F10" i="5"/>
  <c r="F15" i="2"/>
  <c r="F17" i="2" s="1"/>
  <c r="D33" i="3"/>
  <c r="E28" i="3"/>
  <c r="E30" i="3" s="1"/>
  <c r="C15" i="2"/>
  <c r="C17" i="2" s="1"/>
  <c r="C21" i="2" s="1"/>
  <c r="C10" i="5"/>
  <c r="C33" i="3"/>
  <c r="F28" i="3"/>
  <c r="F30" i="3" s="1"/>
  <c r="F33" i="3"/>
  <c r="B11" i="2"/>
  <c r="F21" i="2"/>
  <c r="D25" i="1"/>
  <c r="E25" i="1"/>
  <c r="F25" i="1"/>
  <c r="B25" i="1"/>
  <c r="D21" i="1"/>
  <c r="E21" i="1"/>
  <c r="B21" i="1"/>
  <c r="D32" i="1"/>
  <c r="E32" i="1"/>
  <c r="F32" i="1"/>
  <c r="B32" i="1"/>
  <c r="D12" i="1"/>
  <c r="E12" i="1"/>
  <c r="F12" i="1"/>
  <c r="B12" i="1"/>
  <c r="C25" i="1"/>
  <c r="C21" i="1"/>
  <c r="C32" i="1"/>
  <c r="C12" i="1"/>
  <c r="B15" i="2" l="1"/>
  <c r="B17" i="2" s="1"/>
  <c r="B21" i="2" s="1"/>
  <c r="B10" i="5"/>
  <c r="C24" i="2"/>
  <c r="C9" i="5"/>
  <c r="E24" i="2"/>
  <c r="E9" i="5"/>
  <c r="D24" i="2"/>
  <c r="D9" i="5"/>
  <c r="D17" i="1"/>
  <c r="D8" i="5"/>
  <c r="B17" i="1"/>
  <c r="B8" i="5"/>
  <c r="C7" i="5"/>
  <c r="C11" i="5"/>
  <c r="C6" i="5"/>
  <c r="C5" i="5"/>
  <c r="C43" i="1"/>
  <c r="D6" i="5"/>
  <c r="D7" i="5"/>
  <c r="D5" i="5"/>
  <c r="D11" i="5"/>
  <c r="D43" i="1"/>
  <c r="C17" i="1"/>
  <c r="C8" i="5"/>
  <c r="B6" i="5"/>
  <c r="B11" i="5"/>
  <c r="B7" i="5"/>
  <c r="B5" i="5"/>
  <c r="B43" i="1"/>
  <c r="E17" i="1"/>
  <c r="E8" i="5"/>
  <c r="E5" i="5"/>
  <c r="E7" i="5"/>
  <c r="E11" i="5"/>
  <c r="E6" i="5"/>
  <c r="E43" i="1"/>
  <c r="F24" i="2"/>
  <c r="F9" i="5"/>
  <c r="F7" i="5"/>
  <c r="F11" i="5"/>
  <c r="F6" i="5"/>
  <c r="F43" i="1"/>
  <c r="F17" i="1"/>
  <c r="F5" i="5" s="1"/>
  <c r="F8" i="5"/>
  <c r="C41" i="1"/>
  <c r="F41" i="1"/>
  <c r="B41" i="1"/>
  <c r="D41" i="1"/>
  <c r="E41" i="1"/>
  <c r="B24" i="2" l="1"/>
  <c r="B9" i="5"/>
</calcChain>
</file>

<file path=xl/sharedStrings.xml><?xml version="1.0" encoding="utf-8"?>
<sst xmlns="http://schemas.openxmlformats.org/spreadsheetml/2006/main" count="91" uniqueCount="84">
  <si>
    <t>Active Fine Chemicals Limited</t>
  </si>
  <si>
    <t>Property , Plant &amp; Equipment</t>
  </si>
  <si>
    <t>Intangible Assest</t>
  </si>
  <si>
    <t>Product Devepolment Cost</t>
  </si>
  <si>
    <t>Inventories</t>
  </si>
  <si>
    <t>Advances,Deposits &amp; Prepaymants</t>
  </si>
  <si>
    <t>Accounts Receivable</t>
  </si>
  <si>
    <t>Cash &amp; Cash Equiavalents</t>
  </si>
  <si>
    <t>Share Capital</t>
  </si>
  <si>
    <t>Share Premium</t>
  </si>
  <si>
    <t>Retained Earning</t>
  </si>
  <si>
    <t>Tax Holiday Reserve</t>
  </si>
  <si>
    <t>Revaluation Surplus</t>
  </si>
  <si>
    <t>Non Current Liabilities</t>
  </si>
  <si>
    <t>Deferrred Tax liability</t>
  </si>
  <si>
    <t>Long term loan</t>
  </si>
  <si>
    <t>Current Liabilities</t>
  </si>
  <si>
    <t>Short term loan</t>
  </si>
  <si>
    <t>Provision for current tax</t>
  </si>
  <si>
    <t>Liabilities for Expenses &amp; Services</t>
  </si>
  <si>
    <t>Liabilities for other finance</t>
  </si>
  <si>
    <t>Cost of goods sold</t>
  </si>
  <si>
    <t>Gross Profit</t>
  </si>
  <si>
    <t>Administrative Expenses</t>
  </si>
  <si>
    <t>Selling &amp; Distribution Expenses</t>
  </si>
  <si>
    <t>Finance Cost</t>
  </si>
  <si>
    <t>Other Income</t>
  </si>
  <si>
    <t>Provision for deferred tax</t>
  </si>
  <si>
    <t>Collection from sales</t>
  </si>
  <si>
    <t>Payment to supplies</t>
  </si>
  <si>
    <t>paymnet for expneses</t>
  </si>
  <si>
    <t>payment for advance</t>
  </si>
  <si>
    <t>payment fto WPPPF</t>
  </si>
  <si>
    <t>Othe income</t>
  </si>
  <si>
    <t>Investment during the year</t>
  </si>
  <si>
    <t>Purchase of Fixed assests</t>
  </si>
  <si>
    <t>Increase /Decrease in short term loan</t>
  </si>
  <si>
    <t>Increase /Decrease in Long term loan</t>
  </si>
  <si>
    <t>Receipts of Share premium</t>
  </si>
  <si>
    <t>payments of dividend</t>
  </si>
  <si>
    <t>Increase of share capital</t>
  </si>
  <si>
    <t>received /payment under lease obligation</t>
  </si>
  <si>
    <t>Gain on marketable secsurities</t>
  </si>
  <si>
    <t>Long term Loan current portion</t>
  </si>
  <si>
    <t>Debt to Equity</t>
  </si>
  <si>
    <t>Current Ratio</t>
  </si>
  <si>
    <t>Net Margin</t>
  </si>
  <si>
    <t>Operating Margin</t>
  </si>
  <si>
    <t>Balance Sheet</t>
  </si>
  <si>
    <t>As at year end</t>
  </si>
  <si>
    <t>Assets</t>
  </si>
  <si>
    <t>Non Current Assets</t>
  </si>
  <si>
    <t>Current Assets</t>
  </si>
  <si>
    <t>Investment</t>
  </si>
  <si>
    <t>Liabilities and Capital</t>
  </si>
  <si>
    <t>Liabilities</t>
  </si>
  <si>
    <t>Shareholders’ Equity</t>
  </si>
  <si>
    <t>Net assets value per share</t>
  </si>
  <si>
    <t>Shares to calculate NAVPS</t>
  </si>
  <si>
    <t>Income Statement</t>
  </si>
  <si>
    <t>Net Revenues</t>
  </si>
  <si>
    <t>Operating Income/(Expenses)</t>
  </si>
  <si>
    <t>Operating Profit</t>
  </si>
  <si>
    <t>Non-Operating Income/(Expenses)</t>
  </si>
  <si>
    <t>Profit Before contribution to WPPF</t>
  </si>
  <si>
    <t>Allocation for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</si>
  <si>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</si>
  <si>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</si>
  <si>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</si>
  <si>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</si>
  <si>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</si>
  <si>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</si>
  <si>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</si>
  <si>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</si>
  <si>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</si>
  <si>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</si>
  <si>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</si>
  <si>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</si>
  <si>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</si>
  <si>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</si>
  <si>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 (ROA)</t>
  </si>
  <si>
    <t>Return on Equity (ROE)</t>
  </si>
  <si>
    <t>Return on Invested Capital (ROIC)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</si>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</sst>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2" borderId="0" xfId="1"/>
    <xf numFmtId="0" fontId="2" fillId="0" borderId="0" xfId="1" applyFill="1"/>
    <xf numFmtId="0" fontId="3" fillId="0" borderId="0" xfId="0" applyFont="1"/>
    <xf numFmtId="164" fontId="0" fillId="0" borderId="0" xfId="2" applyNumberFormat="1" applyFont="1"/>
    <xf numFmtId="164" fontId="1" fillId="0" borderId="0" xfId="2" applyNumberFormat="1" applyFont="1"/>
    <xf numFmtId="0" fontId="3" fillId="0" borderId="0" xfId="0" applyFont="1" applyAlignment="1">
      <alignment horizontal="center"/>
    </xf>
    <xf numFmtId="10" fontId="0" fillId="0" borderId="0" xfId="3" applyNumberFormat="1" applyFont="1"/>
    <xf numFmtId="2" fontId="0" fillId="0" borderId="0" xfId="0" applyNumberFormat="1"/>
    <xf numFmtId="43" fontId="1" fillId="0" borderId="0" xfId="2" applyNumberFormat="1" applyFont="1"/>
    <xf numFmtId="0" fontId="1" fillId="0" borderId="1" xfId="0" applyFont="1" applyBorder="1" applyAlignment="1">
      <alignment horizontal="left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2" fontId="0" fillId="0" borderId="0" xfId="2" applyNumberFormat="1" applyFont="1"/>
    <xf numFmtId="0" fontId="1" fillId="0" borderId="2" xfId="0" applyFont="1" applyBorder="1"/>
    <xf numFmtId="164" fontId="4" fillId="0" borderId="0" xfId="2" applyNumberFormat="1" applyFont="1"/>
  </cellXfs>
  <cellStyles count="4">
    <cellStyle name="Accent3" xfId="1" builtinId="37"/>
    <cellStyle name="Comma" xfId="2" builtinId="3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pane xSplit="1" ySplit="2" topLeftCell="B18" activePane="bottomRight" state="frozen"/>
      <selection pane="topRight" activeCell="B1" sqref="B1"/>
      <selection pane="bottomLeft" activeCell="A5" sqref="A5"/>
      <selection pane="bottomRight" activeCell="H45" sqref="H45"/>
    </sheetView>
  </sheetViews>
  <sheetFormatPr defaultRowHeight="15" x14ac:dyDescent="0.25"/>
  <cols>
    <col min="1" max="1" width="42.85546875" customWidth="1"/>
    <col min="2" max="2" width="16.85546875" bestFit="1" customWidth="1"/>
    <col min="3" max="3" width="14.28515625" bestFit="1" customWidth="1"/>
    <col min="4" max="4" width="14.7109375" customWidth="1"/>
    <col min="5" max="5" width="14.85546875" customWidth="1"/>
    <col min="6" max="7" width="14.28515625" bestFit="1" customWidth="1"/>
    <col min="8" max="8" width="17.85546875" customWidth="1"/>
  </cols>
  <sheetData>
    <row r="1" spans="1:8" ht="15.75" x14ac:dyDescent="0.25">
      <c r="A1" s="7" t="s">
        <v>0</v>
      </c>
    </row>
    <row r="2" spans="1:8" ht="15.75" x14ac:dyDescent="0.25">
      <c r="A2" s="7" t="s">
        <v>48</v>
      </c>
      <c r="B2" s="1"/>
      <c r="C2" s="1"/>
      <c r="D2" s="1"/>
      <c r="E2" s="1"/>
      <c r="F2" s="1"/>
    </row>
    <row r="3" spans="1:8" ht="15.75" x14ac:dyDescent="0.25">
      <c r="A3" s="7" t="s">
        <v>49</v>
      </c>
      <c r="B3" s="1"/>
      <c r="C3" s="1"/>
      <c r="D3" s="1"/>
      <c r="E3" s="1"/>
      <c r="F3" s="1"/>
    </row>
    <row r="4" spans="1:8" x14ac:dyDescent="0.25">
      <c r="A4" s="6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</row>
    <row r="5" spans="1:8" x14ac:dyDescent="0.25">
      <c r="A5" s="14" t="s">
        <v>50</v>
      </c>
    </row>
    <row r="6" spans="1:8" x14ac:dyDescent="0.25">
      <c r="A6" s="15" t="s">
        <v>51</v>
      </c>
    </row>
    <row r="7" spans="1:8" x14ac:dyDescent="0.25">
      <c r="A7" t="s">
        <v>1</v>
      </c>
      <c r="B7" s="21">
        <v>909579060</v>
      </c>
      <c r="C7" s="8">
        <v>1258084851</v>
      </c>
      <c r="D7" s="8">
        <v>1460806536</v>
      </c>
      <c r="E7" s="8">
        <v>2035741333</v>
      </c>
      <c r="F7" s="8">
        <v>2759877217</v>
      </c>
      <c r="G7" s="8">
        <v>3553613279</v>
      </c>
      <c r="H7" s="8">
        <v>4423368817</v>
      </c>
    </row>
    <row r="8" spans="1:8" x14ac:dyDescent="0.25">
      <c r="A8" s="2" t="s">
        <v>2</v>
      </c>
      <c r="B8" s="8">
        <v>23559619</v>
      </c>
      <c r="C8" s="9">
        <v>20614667</v>
      </c>
      <c r="D8" s="8">
        <v>19142189</v>
      </c>
      <c r="E8" s="8">
        <v>16197237</v>
      </c>
      <c r="F8" s="8">
        <v>13252285</v>
      </c>
      <c r="G8" s="8">
        <v>10307333</v>
      </c>
      <c r="H8" s="8">
        <v>7362381</v>
      </c>
    </row>
    <row r="9" spans="1:8" x14ac:dyDescent="0.25">
      <c r="A9" t="s">
        <v>3</v>
      </c>
      <c r="B9" s="8">
        <v>23559619</v>
      </c>
      <c r="C9" s="8">
        <v>20614667</v>
      </c>
      <c r="D9" s="8">
        <v>19142189</v>
      </c>
      <c r="E9" s="8">
        <v>16197237</v>
      </c>
      <c r="F9" s="8">
        <v>13252285</v>
      </c>
      <c r="G9" s="8">
        <v>10307333</v>
      </c>
      <c r="H9" s="8">
        <v>7362381</v>
      </c>
    </row>
    <row r="10" spans="1:8" x14ac:dyDescent="0.25">
      <c r="A10" s="2" t="s">
        <v>53</v>
      </c>
      <c r="B10" s="8">
        <v>172704257</v>
      </c>
      <c r="C10" s="8">
        <v>302900000</v>
      </c>
      <c r="D10" s="8">
        <v>272873336</v>
      </c>
      <c r="E10" s="8">
        <v>378748311</v>
      </c>
      <c r="F10" s="8">
        <v>293366000</v>
      </c>
      <c r="G10" s="8">
        <v>266199000</v>
      </c>
      <c r="H10" s="8">
        <v>345105396</v>
      </c>
    </row>
    <row r="11" spans="1:8" x14ac:dyDescent="0.25">
      <c r="A11" s="2"/>
      <c r="B11" s="8"/>
      <c r="C11" s="8"/>
      <c r="D11" s="8"/>
      <c r="E11" s="8"/>
      <c r="F11" s="8"/>
      <c r="G11" s="8"/>
      <c r="H11" s="8"/>
    </row>
    <row r="12" spans="1:8" x14ac:dyDescent="0.25">
      <c r="A12" s="15" t="s">
        <v>52</v>
      </c>
      <c r="B12" s="9">
        <f t="shared" ref="B12" si="0">SUM(B13:B16)</f>
        <v>634245832</v>
      </c>
      <c r="C12" s="9">
        <f>SUM(C13:C16)</f>
        <v>1577429128</v>
      </c>
      <c r="D12" s="9">
        <f t="shared" ref="D12:F12" si="1">SUM(D13:D16)</f>
        <v>1938856929</v>
      </c>
      <c r="E12" s="9">
        <f t="shared" si="1"/>
        <v>2336143598</v>
      </c>
      <c r="F12" s="9">
        <f t="shared" si="1"/>
        <v>2487006093</v>
      </c>
      <c r="G12" s="9">
        <f>SUM(G13:G16)</f>
        <v>2740572255</v>
      </c>
      <c r="H12" s="9">
        <f>SUM(H13:H16)</f>
        <v>2759274394</v>
      </c>
    </row>
    <row r="13" spans="1:8" x14ac:dyDescent="0.25">
      <c r="A13" t="s">
        <v>4</v>
      </c>
      <c r="B13" s="8">
        <v>292576456</v>
      </c>
      <c r="C13" s="8">
        <v>392828786</v>
      </c>
      <c r="D13" s="8">
        <v>366299717</v>
      </c>
      <c r="E13" s="8">
        <v>523691400</v>
      </c>
      <c r="F13" s="8">
        <v>578878576</v>
      </c>
      <c r="G13" s="8">
        <v>617295302</v>
      </c>
      <c r="H13" s="8">
        <v>679390259</v>
      </c>
    </row>
    <row r="14" spans="1:8" x14ac:dyDescent="0.25">
      <c r="A14" t="s">
        <v>5</v>
      </c>
      <c r="B14" s="8">
        <v>41743967</v>
      </c>
      <c r="C14" s="8">
        <v>60429093</v>
      </c>
      <c r="D14" s="8">
        <v>117371554</v>
      </c>
      <c r="E14" s="8">
        <v>274255809</v>
      </c>
      <c r="F14" s="8">
        <v>293582503</v>
      </c>
      <c r="G14" s="8">
        <v>372831498</v>
      </c>
      <c r="H14" s="8">
        <v>389020352</v>
      </c>
    </row>
    <row r="15" spans="1:8" x14ac:dyDescent="0.25">
      <c r="A15" t="s">
        <v>6</v>
      </c>
      <c r="B15" s="8">
        <v>284451238</v>
      </c>
      <c r="C15" s="8">
        <v>667119275</v>
      </c>
      <c r="D15" s="8">
        <v>636499168</v>
      </c>
      <c r="E15" s="8">
        <v>770785057</v>
      </c>
      <c r="F15" s="8">
        <v>835911748</v>
      </c>
      <c r="G15" s="8">
        <v>895070982</v>
      </c>
      <c r="H15" s="8">
        <v>1208196075</v>
      </c>
    </row>
    <row r="16" spans="1:8" x14ac:dyDescent="0.25">
      <c r="A16" t="s">
        <v>7</v>
      </c>
      <c r="B16" s="8">
        <v>15474171</v>
      </c>
      <c r="C16" s="8">
        <v>457051974</v>
      </c>
      <c r="D16" s="8">
        <v>818686490</v>
      </c>
      <c r="E16" s="8">
        <v>767411332</v>
      </c>
      <c r="F16" s="8">
        <v>778633266</v>
      </c>
      <c r="G16" s="8">
        <v>855374473</v>
      </c>
      <c r="H16" s="8">
        <v>482667708</v>
      </c>
    </row>
    <row r="17" spans="1:8" x14ac:dyDescent="0.25">
      <c r="A17" s="1"/>
      <c r="B17" s="9">
        <f t="shared" ref="B17:D17" si="2">B7+B8+B12+B10</f>
        <v>1740088768</v>
      </c>
      <c r="C17" s="9">
        <f>(C7+C8+C12+C10)-1</f>
        <v>3159028645</v>
      </c>
      <c r="D17" s="9">
        <f t="shared" si="2"/>
        <v>3691678990</v>
      </c>
      <c r="E17" s="9">
        <f>(E7+E8+E12+E10)-1</f>
        <v>4766830478</v>
      </c>
      <c r="F17" s="9">
        <f>F7+F8+F12+F10</f>
        <v>5553501595</v>
      </c>
      <c r="G17" s="9">
        <f>G7+G8+G12+G10</f>
        <v>6570691867</v>
      </c>
      <c r="H17" s="9">
        <f>H7+H8+H12+H10</f>
        <v>7535110988</v>
      </c>
    </row>
    <row r="18" spans="1:8" x14ac:dyDescent="0.25">
      <c r="B18" s="8"/>
      <c r="C18" s="8"/>
      <c r="D18" s="8"/>
      <c r="E18" s="8"/>
      <c r="F18" s="8"/>
      <c r="G18" s="8"/>
      <c r="H18" s="8"/>
    </row>
    <row r="19" spans="1:8" ht="15.75" x14ac:dyDescent="0.25">
      <c r="A19" s="16" t="s">
        <v>54</v>
      </c>
      <c r="B19" s="8"/>
      <c r="C19" s="8"/>
      <c r="D19" s="8"/>
      <c r="E19" s="8"/>
      <c r="F19" s="8"/>
      <c r="G19" s="8"/>
      <c r="H19" s="8"/>
    </row>
    <row r="20" spans="1:8" ht="15.75" x14ac:dyDescent="0.25">
      <c r="A20" s="17" t="s">
        <v>55</v>
      </c>
      <c r="B20" s="8"/>
      <c r="C20" s="8"/>
      <c r="D20" s="8"/>
      <c r="E20" s="8"/>
      <c r="F20" s="8"/>
      <c r="G20" s="8"/>
      <c r="H20" s="8"/>
    </row>
    <row r="21" spans="1:8" x14ac:dyDescent="0.25">
      <c r="A21" s="15" t="s">
        <v>13</v>
      </c>
      <c r="B21" s="9">
        <f t="shared" ref="B21" si="3">SUM(B22:B23)</f>
        <v>43000421</v>
      </c>
      <c r="C21" s="9">
        <f>SUM(C22:C23)</f>
        <v>84046306</v>
      </c>
      <c r="D21" s="9">
        <f t="shared" ref="D21" si="4">SUM(D22:D23)</f>
        <v>74208927</v>
      </c>
      <c r="E21" s="9">
        <f t="shared" ref="E21:H21" si="5">SUM(E22:E23)</f>
        <v>91316797</v>
      </c>
      <c r="F21" s="9">
        <f t="shared" si="5"/>
        <v>104004483</v>
      </c>
      <c r="G21" s="9">
        <f t="shared" si="5"/>
        <v>372901913</v>
      </c>
      <c r="H21" s="9">
        <f t="shared" si="5"/>
        <v>306839085</v>
      </c>
    </row>
    <row r="22" spans="1:8" x14ac:dyDescent="0.25">
      <c r="A22" t="s">
        <v>14</v>
      </c>
      <c r="B22" s="8">
        <v>17425921</v>
      </c>
      <c r="C22" s="8">
        <v>45200376</v>
      </c>
      <c r="D22" s="8">
        <v>37952997</v>
      </c>
      <c r="E22" s="8">
        <v>64699780</v>
      </c>
      <c r="F22" s="8">
        <v>102833863</v>
      </c>
      <c r="G22" s="8">
        <v>64699780</v>
      </c>
      <c r="H22" s="8">
        <v>64699780</v>
      </c>
    </row>
    <row r="23" spans="1:8" x14ac:dyDescent="0.25">
      <c r="A23" t="s">
        <v>15</v>
      </c>
      <c r="B23" s="8">
        <v>25574500</v>
      </c>
      <c r="C23" s="8">
        <v>38845930</v>
      </c>
      <c r="D23" s="8">
        <v>36255930</v>
      </c>
      <c r="E23" s="8">
        <v>26617017</v>
      </c>
      <c r="F23" s="8">
        <v>1170620</v>
      </c>
      <c r="G23" s="8">
        <v>308202133</v>
      </c>
      <c r="H23" s="8">
        <v>242139305</v>
      </c>
    </row>
    <row r="24" spans="1:8" x14ac:dyDescent="0.25">
      <c r="B24" s="8"/>
      <c r="C24" s="8"/>
      <c r="D24" s="8"/>
      <c r="E24" s="8"/>
      <c r="F24" s="8"/>
      <c r="G24" s="8"/>
      <c r="H24" s="8"/>
    </row>
    <row r="25" spans="1:8" x14ac:dyDescent="0.25">
      <c r="A25" s="15" t="s">
        <v>16</v>
      </c>
      <c r="B25" s="9">
        <f t="shared" ref="B25" si="6">SUM(B26:B30)</f>
        <v>404176056</v>
      </c>
      <c r="C25" s="9">
        <f>SUM(C26:C30)</f>
        <v>316385723</v>
      </c>
      <c r="D25" s="9">
        <f t="shared" ref="D25" si="7">SUM(D26:D30)</f>
        <v>679794115</v>
      </c>
      <c r="E25" s="9">
        <f t="shared" ref="E25" si="8">SUM(E26:E30)</f>
        <v>1166354423</v>
      </c>
      <c r="F25" s="9">
        <f>SUM(F26:F30)</f>
        <v>1538135295</v>
      </c>
      <c r="G25" s="9">
        <f>SUM(G26:G30)</f>
        <v>1461066216</v>
      </c>
      <c r="H25" s="9">
        <f>SUM(H26:H30)</f>
        <v>1881746506</v>
      </c>
    </row>
    <row r="26" spans="1:8" x14ac:dyDescent="0.25">
      <c r="A26" t="s">
        <v>17</v>
      </c>
      <c r="B26" s="8">
        <v>259452733</v>
      </c>
      <c r="C26" s="8">
        <v>58725760</v>
      </c>
      <c r="D26" s="8">
        <v>316239424</v>
      </c>
      <c r="E26" s="8">
        <v>571817880</v>
      </c>
      <c r="F26" s="8">
        <v>808865576</v>
      </c>
      <c r="G26" s="8">
        <v>1057064118</v>
      </c>
      <c r="H26" s="8">
        <v>1299826702</v>
      </c>
    </row>
    <row r="27" spans="1:8" x14ac:dyDescent="0.25">
      <c r="A27" t="s">
        <v>43</v>
      </c>
      <c r="B27" s="8">
        <v>0</v>
      </c>
      <c r="C27" s="8"/>
      <c r="D27" s="8">
        <v>0</v>
      </c>
      <c r="E27" s="8">
        <v>3550609</v>
      </c>
      <c r="F27" s="8">
        <v>16122178</v>
      </c>
      <c r="G27" s="8">
        <v>41101448</v>
      </c>
      <c r="H27" s="8">
        <v>83206956</v>
      </c>
    </row>
    <row r="28" spans="1:8" x14ac:dyDescent="0.25">
      <c r="A28" t="s">
        <v>18</v>
      </c>
      <c r="B28" s="8">
        <v>86624186</v>
      </c>
      <c r="C28" s="8">
        <v>185654308</v>
      </c>
      <c r="D28" s="8">
        <v>261058604</v>
      </c>
      <c r="E28" s="8">
        <v>394310342</v>
      </c>
      <c r="F28" s="8">
        <v>539876294</v>
      </c>
      <c r="G28" s="8">
        <v>241052045</v>
      </c>
      <c r="H28" s="8">
        <v>343915277</v>
      </c>
    </row>
    <row r="29" spans="1:8" x14ac:dyDescent="0.25">
      <c r="A29" t="s">
        <v>19</v>
      </c>
      <c r="B29" s="8">
        <v>38337561</v>
      </c>
      <c r="C29" s="8">
        <v>57071159</v>
      </c>
      <c r="D29" s="8">
        <v>23127759</v>
      </c>
      <c r="E29" s="8">
        <v>152359377</v>
      </c>
      <c r="F29" s="8">
        <v>89589020</v>
      </c>
      <c r="G29" s="8">
        <v>33833022</v>
      </c>
      <c r="H29" s="8">
        <v>31170040</v>
      </c>
    </row>
    <row r="30" spans="1:8" x14ac:dyDescent="0.25">
      <c r="A30" t="s">
        <v>20</v>
      </c>
      <c r="B30" s="8">
        <v>19761576</v>
      </c>
      <c r="C30" s="8">
        <v>14934496</v>
      </c>
      <c r="D30" s="8">
        <v>79368328</v>
      </c>
      <c r="E30" s="8">
        <v>44316215</v>
      </c>
      <c r="F30" s="8">
        <v>83682227</v>
      </c>
      <c r="G30" s="8">
        <v>88015583</v>
      </c>
      <c r="H30" s="8">
        <v>123627531</v>
      </c>
    </row>
    <row r="31" spans="1:8" x14ac:dyDescent="0.25">
      <c r="B31" s="8"/>
      <c r="C31" s="8"/>
      <c r="D31" s="8"/>
      <c r="E31" s="8"/>
      <c r="F31" s="8"/>
      <c r="G31" s="8"/>
      <c r="H31" s="8"/>
    </row>
    <row r="32" spans="1:8" x14ac:dyDescent="0.25">
      <c r="A32" s="15" t="s">
        <v>56</v>
      </c>
      <c r="B32" s="9">
        <f t="shared" ref="B32" si="9">SUM(B33:B38)</f>
        <v>1292912291</v>
      </c>
      <c r="C32" s="9">
        <f>SUM(C33:C38)</f>
        <v>2758596615</v>
      </c>
      <c r="D32" s="9">
        <f t="shared" ref="D32" si="10">SUM(D33:D38)</f>
        <v>2937675948</v>
      </c>
      <c r="E32" s="9">
        <f t="shared" ref="E32" si="11">SUM(E33:E38)</f>
        <v>3509159258</v>
      </c>
      <c r="F32" s="9">
        <f>SUM(F33:F38)</f>
        <v>3911361817</v>
      </c>
      <c r="G32" s="9">
        <f>SUM(G33:G38)</f>
        <v>4736723738</v>
      </c>
      <c r="H32" s="9">
        <f>SUM(H33:H38)</f>
        <v>5346525397</v>
      </c>
    </row>
    <row r="33" spans="1:8" x14ac:dyDescent="0.25">
      <c r="A33" t="s">
        <v>8</v>
      </c>
      <c r="B33" s="8">
        <v>690000000</v>
      </c>
      <c r="C33" s="8">
        <v>1018170000</v>
      </c>
      <c r="D33" s="8">
        <v>1230444000</v>
      </c>
      <c r="E33" s="8">
        <v>1230444000</v>
      </c>
      <c r="F33" s="8">
        <v>1599577200</v>
      </c>
      <c r="G33" s="8">
        <v>1999471500</v>
      </c>
      <c r="H33" s="8">
        <v>2399365800</v>
      </c>
    </row>
    <row r="34" spans="1:8" x14ac:dyDescent="0.25">
      <c r="A34" t="s">
        <v>9</v>
      </c>
      <c r="B34" s="8">
        <v>0</v>
      </c>
      <c r="C34" s="8">
        <v>950850000</v>
      </c>
      <c r="D34" s="8">
        <v>986850000</v>
      </c>
      <c r="E34" s="8">
        <v>986850000</v>
      </c>
      <c r="F34" s="8">
        <v>986850000</v>
      </c>
      <c r="G34" s="8">
        <v>986850000</v>
      </c>
      <c r="H34" s="8">
        <v>986850000</v>
      </c>
    </row>
    <row r="35" spans="1:8" x14ac:dyDescent="0.25">
      <c r="A35" t="s">
        <v>10</v>
      </c>
      <c r="B35" s="8">
        <v>315230291</v>
      </c>
      <c r="C35" s="8">
        <v>493374800</v>
      </c>
      <c r="D35" s="8">
        <v>424585233</v>
      </c>
      <c r="E35" s="8">
        <v>906129184</v>
      </c>
      <c r="F35" s="8">
        <v>1216833393</v>
      </c>
      <c r="G35" s="8">
        <v>1643523099</v>
      </c>
      <c r="H35" s="8">
        <v>1854049513</v>
      </c>
    </row>
    <row r="36" spans="1:8" x14ac:dyDescent="0.25">
      <c r="A36" t="s">
        <v>12</v>
      </c>
      <c r="B36" s="8">
        <v>110329984</v>
      </c>
      <c r="C36" s="8">
        <v>109452272</v>
      </c>
      <c r="D36" s="8">
        <v>109047172</v>
      </c>
      <c r="E36" s="8">
        <v>108267658</v>
      </c>
      <c r="F36" s="8">
        <v>107546742</v>
      </c>
      <c r="G36" s="8">
        <v>106879139</v>
      </c>
      <c r="H36" s="8">
        <v>106260084</v>
      </c>
    </row>
    <row r="37" spans="1:8" x14ac:dyDescent="0.25">
      <c r="A37" t="s">
        <v>42</v>
      </c>
      <c r="B37" s="8">
        <v>0</v>
      </c>
      <c r="C37" s="8"/>
      <c r="D37" s="8">
        <v>0</v>
      </c>
      <c r="E37" s="8">
        <v>90718873</v>
      </c>
      <c r="F37" s="8">
        <v>554482</v>
      </c>
      <c r="G37" s="8">
        <v>0</v>
      </c>
      <c r="H37" s="8"/>
    </row>
    <row r="38" spans="1:8" x14ac:dyDescent="0.25">
      <c r="A38" t="s">
        <v>11</v>
      </c>
      <c r="B38" s="8">
        <v>177352016</v>
      </c>
      <c r="C38" s="8">
        <v>186749543</v>
      </c>
      <c r="D38" s="8">
        <v>186749543</v>
      </c>
      <c r="E38" s="8">
        <v>186749543</v>
      </c>
      <c r="F38" s="8">
        <v>0</v>
      </c>
      <c r="G38" s="8">
        <v>0</v>
      </c>
      <c r="H38" s="8"/>
    </row>
    <row r="39" spans="1:8" x14ac:dyDescent="0.25">
      <c r="B39" s="8"/>
      <c r="C39" s="8"/>
      <c r="D39" s="8"/>
      <c r="E39" s="8"/>
      <c r="F39" s="8"/>
      <c r="G39" s="8"/>
      <c r="H39" s="8"/>
    </row>
    <row r="40" spans="1:8" x14ac:dyDescent="0.25">
      <c r="B40" s="8"/>
      <c r="C40" s="8"/>
      <c r="D40" s="8"/>
      <c r="E40" s="8"/>
      <c r="F40" s="8"/>
      <c r="G40" s="8"/>
      <c r="H40" s="8"/>
    </row>
    <row r="41" spans="1:8" x14ac:dyDescent="0.25">
      <c r="A41" s="1"/>
      <c r="B41" s="9">
        <f>B32+B21+B25</f>
        <v>1740088768</v>
      </c>
      <c r="C41" s="9">
        <f>(C32+C21+C25)+1</f>
        <v>3159028645</v>
      </c>
      <c r="D41" s="9">
        <f>D32+D21+D25</f>
        <v>3691678990</v>
      </c>
      <c r="E41" s="9">
        <f>E32+E21+E25</f>
        <v>4766830478</v>
      </c>
      <c r="F41" s="9">
        <f>F32+F21+F25</f>
        <v>5553501595</v>
      </c>
      <c r="G41" s="9">
        <f>G32+G21+G25</f>
        <v>6570691867</v>
      </c>
      <c r="H41" s="9">
        <f>H32+H21+H25</f>
        <v>7535110988</v>
      </c>
    </row>
    <row r="42" spans="1:8" x14ac:dyDescent="0.25">
      <c r="A42" s="1"/>
      <c r="B42" s="8"/>
      <c r="C42" s="9"/>
      <c r="D42" s="8"/>
      <c r="E42" s="8"/>
      <c r="F42" s="8"/>
      <c r="G42" s="8"/>
      <c r="H42" s="8"/>
    </row>
    <row r="43" spans="1:8" x14ac:dyDescent="0.25">
      <c r="A43" s="18" t="s">
        <v>57</v>
      </c>
      <c r="B43" s="19">
        <f t="shared" ref="B43:H43" si="12">B32/(B33/10)</f>
        <v>18.737859289855074</v>
      </c>
      <c r="C43" s="19">
        <f t="shared" si="12"/>
        <v>27.093674091752852</v>
      </c>
      <c r="D43" s="19">
        <f t="shared" si="12"/>
        <v>23.874926026702557</v>
      </c>
      <c r="E43" s="19">
        <f t="shared" si="12"/>
        <v>28.519455237296455</v>
      </c>
      <c r="F43" s="19">
        <f t="shared" si="12"/>
        <v>24.452472922219698</v>
      </c>
      <c r="G43" s="19">
        <f t="shared" si="12"/>
        <v>23.689878740457164</v>
      </c>
      <c r="H43" s="19">
        <f t="shared" si="12"/>
        <v>22.283077457384781</v>
      </c>
    </row>
    <row r="44" spans="1:8" x14ac:dyDescent="0.25">
      <c r="A44" s="18" t="s">
        <v>58</v>
      </c>
      <c r="B44" s="8">
        <f>B33/10</f>
        <v>69000000</v>
      </c>
      <c r="C44" s="8">
        <f t="shared" ref="C44:G44" si="13">C33/10</f>
        <v>101817000</v>
      </c>
      <c r="D44" s="8">
        <f t="shared" si="13"/>
        <v>123044400</v>
      </c>
      <c r="E44" s="8">
        <f t="shared" si="13"/>
        <v>123044400</v>
      </c>
      <c r="F44" s="8">
        <f t="shared" si="13"/>
        <v>159957720</v>
      </c>
      <c r="G44" s="8">
        <f t="shared" si="13"/>
        <v>199947150</v>
      </c>
      <c r="H44" s="8">
        <f>H33/10</f>
        <v>239936580</v>
      </c>
    </row>
    <row r="45" spans="1:8" x14ac:dyDescent="0.25">
      <c r="B45" s="8"/>
      <c r="C45" s="8"/>
      <c r="D45" s="8"/>
      <c r="E45" s="8"/>
      <c r="F45" s="8"/>
      <c r="G45" s="8"/>
      <c r="H45" s="8"/>
    </row>
    <row r="46" spans="1:8" x14ac:dyDescent="0.25">
      <c r="A46" s="1"/>
      <c r="B46" s="9"/>
      <c r="C46" s="9"/>
      <c r="D46" s="9"/>
      <c r="E46" s="9"/>
      <c r="F46" s="9"/>
      <c r="G46" s="8"/>
      <c r="H46" s="8"/>
    </row>
    <row r="47" spans="1:8" x14ac:dyDescent="0.25">
      <c r="A47" s="1"/>
      <c r="B47" s="9"/>
      <c r="C47" s="9"/>
      <c r="D47" s="9"/>
      <c r="E47" s="9"/>
      <c r="F47" s="9"/>
      <c r="G47" s="8"/>
      <c r="H47" s="8"/>
    </row>
    <row r="48" spans="1:8" x14ac:dyDescent="0.25">
      <c r="B48" s="8"/>
      <c r="C48" s="8"/>
      <c r="D48" s="8"/>
      <c r="E48" s="8"/>
      <c r="F48" s="8"/>
      <c r="G48" s="8"/>
      <c r="H48" s="8"/>
    </row>
    <row r="49" spans="1:8" x14ac:dyDescent="0.25">
      <c r="B49" s="8"/>
      <c r="C49" s="8"/>
      <c r="D49" s="8"/>
      <c r="E49" s="8"/>
      <c r="F49" s="8"/>
      <c r="G49" s="8"/>
      <c r="H49" s="8"/>
    </row>
    <row r="50" spans="1:8" x14ac:dyDescent="0.25">
      <c r="A50" s="1"/>
      <c r="B50" s="9"/>
      <c r="C50" s="9"/>
      <c r="D50" s="9"/>
      <c r="E50" s="9"/>
      <c r="F50" s="9"/>
      <c r="G50" s="8"/>
      <c r="H50" s="8"/>
    </row>
    <row r="51" spans="1:8" x14ac:dyDescent="0.25">
      <c r="A51" s="2"/>
      <c r="B51" s="3"/>
      <c r="C51" s="3"/>
      <c r="D51" s="3"/>
      <c r="E51" s="3"/>
    </row>
    <row r="52" spans="1:8" x14ac:dyDescent="0.25">
      <c r="A52" s="2"/>
      <c r="B52" s="3"/>
      <c r="C52" s="3"/>
      <c r="D52" s="3"/>
      <c r="E52" s="3"/>
    </row>
    <row r="53" spans="1:8" x14ac:dyDescent="0.25">
      <c r="A53" s="1"/>
      <c r="B53" s="4"/>
      <c r="C53" s="4"/>
      <c r="D53" s="4"/>
      <c r="E53" s="4"/>
      <c r="F53" s="4"/>
    </row>
    <row r="54" spans="1:8" x14ac:dyDescent="0.25">
      <c r="A54" s="2"/>
      <c r="B54" s="3"/>
      <c r="C54" s="3"/>
      <c r="D54" s="3"/>
      <c r="E54" s="3"/>
    </row>
    <row r="55" spans="1:8" x14ac:dyDescent="0.25">
      <c r="A55" s="1"/>
      <c r="B55" s="4"/>
      <c r="C55" s="4"/>
      <c r="D55" s="4"/>
      <c r="E55" s="4"/>
      <c r="F55" s="4"/>
    </row>
    <row r="56" spans="1:8" x14ac:dyDescent="0.25">
      <c r="A56" s="1"/>
      <c r="B56" s="4"/>
      <c r="C56" s="4"/>
      <c r="D56" s="4"/>
      <c r="E56" s="4"/>
      <c r="F56" s="4"/>
    </row>
    <row r="57" spans="1:8" x14ac:dyDescent="0.25">
      <c r="A57" s="2"/>
      <c r="B57" s="3"/>
      <c r="C57" s="3"/>
      <c r="D57" s="3"/>
      <c r="E57" s="3"/>
    </row>
    <row r="58" spans="1:8" x14ac:dyDescent="0.25">
      <c r="A58" s="2"/>
      <c r="B58" s="3"/>
      <c r="C58" s="3"/>
      <c r="D58" s="3"/>
      <c r="E58" s="3"/>
    </row>
    <row r="59" spans="1:8" x14ac:dyDescent="0.25">
      <c r="A59" s="1"/>
      <c r="B59" s="4"/>
      <c r="C59" s="4"/>
      <c r="D59" s="4"/>
      <c r="E59" s="4"/>
      <c r="F59" s="4"/>
    </row>
    <row r="61" spans="1:8" x14ac:dyDescent="0.25">
      <c r="A61" s="5"/>
    </row>
    <row r="63" spans="1:8" x14ac:dyDescent="0.25">
      <c r="A63" s="1"/>
    </row>
    <row r="64" spans="1:8" x14ac:dyDescent="0.25">
      <c r="B64" s="3"/>
      <c r="C64" s="3"/>
      <c r="D64" s="3"/>
      <c r="E64" s="3"/>
    </row>
    <row r="65" spans="1:6" x14ac:dyDescent="0.25">
      <c r="B65" s="3"/>
      <c r="C65" s="3"/>
      <c r="D65" s="3"/>
      <c r="E65" s="3"/>
    </row>
    <row r="66" spans="1:6" x14ac:dyDescent="0.25">
      <c r="B66" s="3"/>
      <c r="C66" s="3"/>
      <c r="D66" s="3"/>
      <c r="E66" s="3"/>
    </row>
    <row r="67" spans="1:6" x14ac:dyDescent="0.25">
      <c r="B67" s="3"/>
      <c r="C67" s="3"/>
      <c r="D67" s="3"/>
      <c r="E67" s="3"/>
    </row>
    <row r="68" spans="1:6" x14ac:dyDescent="0.25">
      <c r="B68" s="3"/>
      <c r="C68" s="3"/>
      <c r="D68" s="3"/>
      <c r="E68" s="3"/>
    </row>
    <row r="69" spans="1:6" x14ac:dyDescent="0.25">
      <c r="B69" s="3"/>
      <c r="C69" s="3"/>
      <c r="D69" s="3"/>
      <c r="E69" s="3"/>
    </row>
    <row r="70" spans="1:6" x14ac:dyDescent="0.25">
      <c r="A70" s="1"/>
      <c r="B70" s="4"/>
      <c r="C70" s="4"/>
      <c r="D70" s="4"/>
      <c r="E70" s="4"/>
      <c r="F70" s="4"/>
    </row>
    <row r="72" spans="1:6" x14ac:dyDescent="0.25">
      <c r="A72" s="1"/>
    </row>
    <row r="73" spans="1:6" x14ac:dyDescent="0.25">
      <c r="B73" s="3"/>
      <c r="C73" s="3"/>
      <c r="D73" s="3"/>
      <c r="E73" s="3"/>
    </row>
    <row r="74" spans="1:6" x14ac:dyDescent="0.25">
      <c r="B74" s="3"/>
      <c r="C74" s="3"/>
      <c r="D74" s="3"/>
      <c r="E74" s="3"/>
    </row>
    <row r="75" spans="1:6" x14ac:dyDescent="0.25">
      <c r="A75" s="1"/>
      <c r="B75" s="4"/>
      <c r="C75" s="4"/>
      <c r="D75" s="4"/>
      <c r="E75" s="4"/>
      <c r="F75" s="4"/>
    </row>
    <row r="77" spans="1:6" x14ac:dyDescent="0.25">
      <c r="A77" s="1"/>
    </row>
    <row r="78" spans="1:6" x14ac:dyDescent="0.25">
      <c r="B78" s="3"/>
      <c r="C78" s="3"/>
      <c r="D78" s="3"/>
      <c r="E78" s="3"/>
    </row>
    <row r="79" spans="1:6" x14ac:dyDescent="0.25">
      <c r="B79" s="3"/>
      <c r="C79" s="3"/>
      <c r="D79" s="3"/>
      <c r="E79" s="3"/>
    </row>
    <row r="80" spans="1:6" x14ac:dyDescent="0.25">
      <c r="C80" s="3"/>
      <c r="D80" s="3"/>
      <c r="E80" s="3"/>
    </row>
    <row r="81" spans="1:6" x14ac:dyDescent="0.25">
      <c r="C81" s="3"/>
      <c r="D81" s="3"/>
      <c r="E81" s="3"/>
    </row>
    <row r="82" spans="1:6" x14ac:dyDescent="0.25">
      <c r="C82" s="3"/>
      <c r="D82" s="3"/>
      <c r="E82" s="3"/>
    </row>
    <row r="83" spans="1:6" x14ac:dyDescent="0.25">
      <c r="B83" s="3"/>
      <c r="C83" s="3"/>
    </row>
    <row r="84" spans="1:6" x14ac:dyDescent="0.25">
      <c r="A84" s="1"/>
      <c r="B84" s="4"/>
      <c r="C84" s="4"/>
      <c r="D84" s="4"/>
      <c r="E84" s="4"/>
      <c r="F84" s="4"/>
    </row>
    <row r="85" spans="1:6" x14ac:dyDescent="0.25">
      <c r="A85" s="1"/>
      <c r="B85" s="4"/>
      <c r="C85" s="4"/>
      <c r="D85" s="4"/>
      <c r="E85" s="4"/>
      <c r="F85" s="4"/>
    </row>
    <row r="86" spans="1:6" x14ac:dyDescent="0.25">
      <c r="A86" s="1"/>
      <c r="B86" s="3"/>
      <c r="C86" s="4"/>
      <c r="D86" s="4"/>
      <c r="E86" s="4"/>
      <c r="F86" s="4"/>
    </row>
    <row r="87" spans="1:6" x14ac:dyDescent="0.25">
      <c r="B87" s="4"/>
      <c r="C87" s="4"/>
      <c r="D87" s="4"/>
      <c r="E87" s="4"/>
      <c r="F8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H20" sqref="H20"/>
    </sheetView>
  </sheetViews>
  <sheetFormatPr defaultRowHeight="15" x14ac:dyDescent="0.25"/>
  <cols>
    <col min="1" max="1" width="34.85546875" bestFit="1" customWidth="1"/>
    <col min="2" max="5" width="16.85546875" bestFit="1" customWidth="1"/>
    <col min="6" max="6" width="14.28515625" bestFit="1" customWidth="1"/>
    <col min="7" max="7" width="15.28515625" bestFit="1" customWidth="1"/>
    <col min="8" max="8" width="19.7109375" customWidth="1"/>
  </cols>
  <sheetData>
    <row r="1" spans="1:8" ht="15.75" x14ac:dyDescent="0.25">
      <c r="A1" s="7" t="s">
        <v>0</v>
      </c>
      <c r="B1" s="3"/>
      <c r="C1" s="3"/>
      <c r="D1" s="3"/>
      <c r="E1" s="3"/>
      <c r="F1" s="3"/>
    </row>
    <row r="2" spans="1:8" ht="15.75" x14ac:dyDescent="0.25">
      <c r="A2" s="7" t="s">
        <v>59</v>
      </c>
      <c r="B2" s="3"/>
      <c r="C2" s="3"/>
      <c r="D2" s="3"/>
      <c r="E2" s="3"/>
      <c r="F2" s="3"/>
    </row>
    <row r="3" spans="1:8" ht="15.75" x14ac:dyDescent="0.25">
      <c r="A3" s="7" t="s">
        <v>49</v>
      </c>
      <c r="B3" s="3"/>
      <c r="C3" s="3"/>
      <c r="D3" s="3"/>
      <c r="E3" s="3"/>
      <c r="F3" s="3"/>
    </row>
    <row r="4" spans="1:8" ht="15.75" x14ac:dyDescent="0.25">
      <c r="B4" s="10">
        <v>2013</v>
      </c>
      <c r="C4" s="10">
        <v>2014</v>
      </c>
      <c r="D4" s="10">
        <v>2015</v>
      </c>
      <c r="E4" s="10">
        <v>2016</v>
      </c>
      <c r="F4" s="10">
        <v>2017</v>
      </c>
      <c r="G4" s="10">
        <v>2018</v>
      </c>
      <c r="H4" s="10">
        <v>2019</v>
      </c>
    </row>
    <row r="5" spans="1:8" s="1" customFormat="1" x14ac:dyDescent="0.25">
      <c r="A5" s="18" t="s">
        <v>60</v>
      </c>
      <c r="B5" s="9">
        <v>1227110415</v>
      </c>
      <c r="C5" s="9">
        <v>1395039566</v>
      </c>
      <c r="D5" s="9">
        <v>2170886189</v>
      </c>
      <c r="E5" s="9">
        <v>2669383283</v>
      </c>
      <c r="F5" s="9">
        <v>2128932667</v>
      </c>
      <c r="G5" s="9">
        <v>2155719755</v>
      </c>
      <c r="H5" s="1">
        <v>2419162951</v>
      </c>
    </row>
    <row r="6" spans="1:8" x14ac:dyDescent="0.25">
      <c r="A6" t="s">
        <v>21</v>
      </c>
      <c r="B6" s="8">
        <v>698448597</v>
      </c>
      <c r="C6" s="8">
        <v>784003794</v>
      </c>
      <c r="D6" s="8">
        <v>1238371743</v>
      </c>
      <c r="E6" s="8">
        <v>1509965934</v>
      </c>
      <c r="F6" s="8">
        <v>1131785222</v>
      </c>
      <c r="G6" s="8">
        <v>1181462728</v>
      </c>
      <c r="H6" s="8">
        <v>1282030056</v>
      </c>
    </row>
    <row r="7" spans="1:8" x14ac:dyDescent="0.25">
      <c r="A7" s="18" t="s">
        <v>22</v>
      </c>
      <c r="B7" s="9">
        <f>B5-B6</f>
        <v>528661818</v>
      </c>
      <c r="C7" s="9">
        <f t="shared" ref="C7:H7" si="0">C5-C6</f>
        <v>611035772</v>
      </c>
      <c r="D7" s="9">
        <f t="shared" si="0"/>
        <v>932514446</v>
      </c>
      <c r="E7" s="9">
        <f t="shared" si="0"/>
        <v>1159417349</v>
      </c>
      <c r="F7" s="9">
        <f t="shared" si="0"/>
        <v>997147445</v>
      </c>
      <c r="G7" s="9">
        <f t="shared" si="0"/>
        <v>974257027</v>
      </c>
      <c r="H7" s="9">
        <f t="shared" si="0"/>
        <v>1137132895</v>
      </c>
    </row>
    <row r="8" spans="1:8" x14ac:dyDescent="0.25">
      <c r="A8" s="18" t="s">
        <v>61</v>
      </c>
      <c r="B8" s="9">
        <f t="shared" ref="B8" si="1">SUM(B9:B10)</f>
        <v>76782246</v>
      </c>
      <c r="C8" s="9">
        <f>SUM(C9:C10)</f>
        <v>67503702</v>
      </c>
      <c r="D8" s="9">
        <f t="shared" ref="D8:E8" si="2">SUM(D9:D10)</f>
        <v>100964975</v>
      </c>
      <c r="E8" s="9">
        <f t="shared" si="2"/>
        <v>136125986</v>
      </c>
      <c r="F8" s="9">
        <f>SUM(F9:F10)</f>
        <v>134971893</v>
      </c>
      <c r="G8" s="9">
        <f>SUM(G9:G10)</f>
        <v>170091353</v>
      </c>
      <c r="H8" s="9">
        <f>SUM(H9:H10)</f>
        <v>193650721</v>
      </c>
    </row>
    <row r="9" spans="1:8" x14ac:dyDescent="0.25">
      <c r="A9" t="s">
        <v>23</v>
      </c>
      <c r="B9" s="8">
        <v>59881527</v>
      </c>
      <c r="C9" s="8">
        <v>49047592</v>
      </c>
      <c r="D9" s="8">
        <v>71958470</v>
      </c>
      <c r="E9" s="8">
        <v>94223493</v>
      </c>
      <c r="F9" s="8">
        <v>92124209</v>
      </c>
      <c r="G9" s="8">
        <v>121058085</v>
      </c>
      <c r="H9" s="8">
        <v>145495610</v>
      </c>
    </row>
    <row r="10" spans="1:8" x14ac:dyDescent="0.25">
      <c r="A10" t="s">
        <v>24</v>
      </c>
      <c r="B10" s="8">
        <v>16900719</v>
      </c>
      <c r="C10" s="8">
        <v>18456110</v>
      </c>
      <c r="D10" s="8">
        <v>29006505</v>
      </c>
      <c r="E10" s="8">
        <v>41902493</v>
      </c>
      <c r="F10" s="8">
        <v>42847684</v>
      </c>
      <c r="G10" s="8">
        <v>49033268</v>
      </c>
      <c r="H10" s="8">
        <v>48155111</v>
      </c>
    </row>
    <row r="11" spans="1:8" x14ac:dyDescent="0.25">
      <c r="A11" s="18" t="s">
        <v>62</v>
      </c>
      <c r="B11" s="9">
        <f>B7-B8</f>
        <v>451879572</v>
      </c>
      <c r="C11" s="9">
        <f t="shared" ref="C11:H11" si="3">C7-C8</f>
        <v>543532070</v>
      </c>
      <c r="D11" s="9">
        <f t="shared" si="3"/>
        <v>831549471</v>
      </c>
      <c r="E11" s="9">
        <f t="shared" si="3"/>
        <v>1023291363</v>
      </c>
      <c r="F11" s="9">
        <f t="shared" si="3"/>
        <v>862175552</v>
      </c>
      <c r="G11" s="9">
        <f t="shared" si="3"/>
        <v>804165674</v>
      </c>
      <c r="H11" s="9">
        <f t="shared" si="3"/>
        <v>943482174</v>
      </c>
    </row>
    <row r="12" spans="1:8" x14ac:dyDescent="0.25">
      <c r="A12" s="20" t="s">
        <v>63</v>
      </c>
      <c r="B12" s="9"/>
      <c r="C12" s="9"/>
      <c r="D12" s="9"/>
      <c r="E12" s="9"/>
      <c r="F12" s="9"/>
      <c r="G12" s="9"/>
    </row>
    <row r="13" spans="1:8" x14ac:dyDescent="0.25">
      <c r="A13" s="2" t="s">
        <v>25</v>
      </c>
      <c r="B13" s="8">
        <v>37418063</v>
      </c>
      <c r="C13" s="8">
        <v>38706116</v>
      </c>
      <c r="D13" s="8">
        <v>53650270</v>
      </c>
      <c r="E13" s="8">
        <v>86369709</v>
      </c>
      <c r="F13" s="8">
        <v>96277777</v>
      </c>
      <c r="G13" s="8">
        <v>137683569</v>
      </c>
      <c r="H13" s="8">
        <v>201245329</v>
      </c>
    </row>
    <row r="14" spans="1:8" x14ac:dyDescent="0.25">
      <c r="A14" s="2" t="s">
        <v>26</v>
      </c>
      <c r="B14" s="8">
        <v>531581</v>
      </c>
      <c r="C14" s="8">
        <v>5441392</v>
      </c>
      <c r="D14" s="8">
        <v>11204518</v>
      </c>
      <c r="E14" s="8">
        <v>14715828</v>
      </c>
      <c r="F14" s="8">
        <v>8570865</v>
      </c>
      <c r="G14" s="8">
        <v>7262877</v>
      </c>
      <c r="H14" s="8">
        <v>6061290</v>
      </c>
    </row>
    <row r="15" spans="1:8" x14ac:dyDescent="0.25">
      <c r="A15" s="18" t="s">
        <v>64</v>
      </c>
      <c r="B15" s="9">
        <f>B11+B14-B13</f>
        <v>414993090</v>
      </c>
      <c r="C15" s="9">
        <f t="shared" ref="C15:H15" si="4">C11+C14-C13</f>
        <v>510267346</v>
      </c>
      <c r="D15" s="9">
        <f t="shared" si="4"/>
        <v>789103719</v>
      </c>
      <c r="E15" s="9">
        <f t="shared" si="4"/>
        <v>951637482</v>
      </c>
      <c r="F15" s="9">
        <f t="shared" si="4"/>
        <v>774468640</v>
      </c>
      <c r="G15" s="9">
        <f t="shared" si="4"/>
        <v>673744982</v>
      </c>
      <c r="H15" s="9">
        <f t="shared" si="4"/>
        <v>748298135</v>
      </c>
    </row>
    <row r="16" spans="1:8" x14ac:dyDescent="0.25">
      <c r="A16" s="2" t="s">
        <v>65</v>
      </c>
      <c r="B16" s="8">
        <v>19761576</v>
      </c>
      <c r="C16" s="8">
        <v>24298445</v>
      </c>
      <c r="D16" s="8">
        <v>37576368</v>
      </c>
      <c r="E16" s="8">
        <v>45316070</v>
      </c>
      <c r="F16" s="8">
        <v>36879459</v>
      </c>
      <c r="G16" s="8">
        <v>32083094</v>
      </c>
      <c r="H16" s="8">
        <v>35633245</v>
      </c>
    </row>
    <row r="17" spans="1:8" x14ac:dyDescent="0.25">
      <c r="A17" s="18" t="s">
        <v>66</v>
      </c>
      <c r="B17" s="9">
        <f>B15-B16</f>
        <v>395231514</v>
      </c>
      <c r="C17" s="9">
        <f t="shared" ref="C17:H17" si="5">C15-C16</f>
        <v>485968901</v>
      </c>
      <c r="D17" s="9">
        <f t="shared" si="5"/>
        <v>751527351</v>
      </c>
      <c r="E17" s="9">
        <f t="shared" si="5"/>
        <v>906321412</v>
      </c>
      <c r="F17" s="9">
        <f t="shared" si="5"/>
        <v>737589181</v>
      </c>
      <c r="G17" s="9">
        <f t="shared" si="5"/>
        <v>641661888</v>
      </c>
      <c r="H17" s="9">
        <f t="shared" si="5"/>
        <v>712664890</v>
      </c>
    </row>
    <row r="18" spans="1:8" x14ac:dyDescent="0.25">
      <c r="A18" s="15" t="s">
        <v>67</v>
      </c>
      <c r="B18" s="9">
        <f>SUM(B19:B20)</f>
        <v>-60382532</v>
      </c>
      <c r="C18" s="9">
        <f>SUM(C19:C20)</f>
        <v>-126804577</v>
      </c>
      <c r="D18" s="9">
        <f t="shared" ref="D18:H18" si="6">SUM(D19:D20)</f>
        <v>-194961493</v>
      </c>
      <c r="E18" s="9">
        <f t="shared" si="6"/>
        <v>-228155439</v>
      </c>
      <c r="F18" s="9">
        <f t="shared" si="6"/>
        <v>-183700034</v>
      </c>
      <c r="G18" s="9">
        <f t="shared" si="6"/>
        <v>183700034</v>
      </c>
      <c r="H18" s="9">
        <f t="shared" si="6"/>
        <v>-769857</v>
      </c>
    </row>
    <row r="19" spans="1:8" x14ac:dyDescent="0.25">
      <c r="A19" s="2" t="s">
        <v>18</v>
      </c>
      <c r="B19" s="8">
        <v>-53916954</v>
      </c>
      <c r="C19" s="8">
        <v>-99030122</v>
      </c>
      <c r="D19" s="8">
        <v>-174434417</v>
      </c>
      <c r="E19" s="8">
        <v>-208656035</v>
      </c>
      <c r="F19" s="8">
        <v>-145565951</v>
      </c>
      <c r="G19" s="8">
        <v>145565951</v>
      </c>
      <c r="H19" s="8">
        <v>-769857</v>
      </c>
    </row>
    <row r="20" spans="1:8" x14ac:dyDescent="0.25">
      <c r="A20" s="2" t="s">
        <v>27</v>
      </c>
      <c r="B20" s="8">
        <v>-6465578</v>
      </c>
      <c r="C20" s="8">
        <v>-27774455</v>
      </c>
      <c r="D20" s="8">
        <v>-20527076</v>
      </c>
      <c r="E20" s="8">
        <v>-19499404</v>
      </c>
      <c r="F20" s="8">
        <v>-38134083</v>
      </c>
      <c r="G20" s="8">
        <v>38134083</v>
      </c>
    </row>
    <row r="21" spans="1:8" x14ac:dyDescent="0.25">
      <c r="A21" s="18" t="s">
        <v>68</v>
      </c>
      <c r="B21" s="9">
        <f t="shared" ref="B21:E21" si="7">B17+B18</f>
        <v>334848982</v>
      </c>
      <c r="C21" s="9">
        <f>C17+C18</f>
        <v>359164324</v>
      </c>
      <c r="D21" s="9">
        <f>(D17+D18)-1</f>
        <v>556565857</v>
      </c>
      <c r="E21" s="9">
        <f t="shared" si="7"/>
        <v>678165973</v>
      </c>
      <c r="F21" s="9">
        <f>F17+F18</f>
        <v>553889147</v>
      </c>
      <c r="G21" s="9">
        <f>G17+G18-1</f>
        <v>825361921</v>
      </c>
      <c r="H21" s="9">
        <f>H17+H18-1</f>
        <v>711895032</v>
      </c>
    </row>
    <row r="22" spans="1:8" x14ac:dyDescent="0.25">
      <c r="B22" s="8"/>
      <c r="C22" s="8"/>
      <c r="D22" s="8"/>
      <c r="E22" s="8"/>
      <c r="F22" s="8"/>
      <c r="G22" s="8"/>
    </row>
    <row r="23" spans="1:8" x14ac:dyDescent="0.25">
      <c r="B23" s="8"/>
      <c r="C23" s="8"/>
      <c r="D23" s="8"/>
      <c r="E23" s="8"/>
      <c r="F23" s="8"/>
      <c r="G23" s="8"/>
    </row>
    <row r="24" spans="1:8" x14ac:dyDescent="0.25">
      <c r="A24" s="18" t="s">
        <v>69</v>
      </c>
      <c r="B24" s="13">
        <f>B21/('1'!B33/10)</f>
        <v>4.8528837971014491</v>
      </c>
      <c r="C24" s="13">
        <f>C21/('1'!C33/10)</f>
        <v>3.5275476983214982</v>
      </c>
      <c r="D24" s="13">
        <f>D21/('1'!D33/10)</f>
        <v>4.5232928682654387</v>
      </c>
      <c r="E24" s="13">
        <f>E21/('1'!E33/10)</f>
        <v>5.5115549590229218</v>
      </c>
      <c r="F24" s="13">
        <f>F21/('1'!F33/10)</f>
        <v>3.4627221930895238</v>
      </c>
      <c r="G24" s="13">
        <f>G21/('1'!G33/10)</f>
        <v>4.1279004026814086</v>
      </c>
      <c r="H24" s="13">
        <f>H21/('1'!H33/10)</f>
        <v>2.9670133332733175</v>
      </c>
    </row>
    <row r="25" spans="1:8" x14ac:dyDescent="0.25">
      <c r="A25" s="20" t="s">
        <v>70</v>
      </c>
      <c r="B25" s="8">
        <v>69000000</v>
      </c>
      <c r="C25" s="8">
        <v>101817000</v>
      </c>
      <c r="D25" s="8">
        <v>123044400</v>
      </c>
      <c r="E25" s="8">
        <v>123044400</v>
      </c>
      <c r="F25" s="8">
        <v>159957720</v>
      </c>
      <c r="G25" s="8">
        <v>199947150</v>
      </c>
      <c r="H25" s="8">
        <v>199947150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xSplit="1" ySplit="4" topLeftCell="D20" activePane="bottomRight" state="frozen"/>
      <selection pane="topRight" activeCell="B1" sqref="B1"/>
      <selection pane="bottomLeft" activeCell="A4" sqref="A4"/>
      <selection pane="bottomRight" activeCell="L29" sqref="L29"/>
    </sheetView>
  </sheetViews>
  <sheetFormatPr defaultRowHeight="15" x14ac:dyDescent="0.25"/>
  <cols>
    <col min="1" max="1" width="41.7109375" bestFit="1" customWidth="1"/>
    <col min="2" max="3" width="19" bestFit="1" customWidth="1"/>
    <col min="4" max="7" width="19.7109375" bestFit="1" customWidth="1"/>
    <col min="8" max="8" width="22.140625" customWidth="1"/>
  </cols>
  <sheetData>
    <row r="1" spans="1:8" ht="15.75" x14ac:dyDescent="0.25">
      <c r="A1" s="7" t="s">
        <v>0</v>
      </c>
    </row>
    <row r="2" spans="1:8" ht="15.75" x14ac:dyDescent="0.25">
      <c r="A2" s="7" t="s">
        <v>71</v>
      </c>
    </row>
    <row r="3" spans="1:8" ht="15.75" x14ac:dyDescent="0.25">
      <c r="A3" s="7" t="s">
        <v>49</v>
      </c>
    </row>
    <row r="4" spans="1:8" ht="15.75" x14ac:dyDescent="0.25">
      <c r="B4" s="7">
        <v>2013</v>
      </c>
      <c r="C4" s="7">
        <v>2014</v>
      </c>
      <c r="D4" s="7">
        <v>2015</v>
      </c>
      <c r="E4" s="7">
        <v>2016</v>
      </c>
      <c r="F4" s="7">
        <v>2017</v>
      </c>
      <c r="G4" s="7">
        <v>2018</v>
      </c>
      <c r="H4" s="7">
        <v>2019</v>
      </c>
    </row>
    <row r="5" spans="1:8" x14ac:dyDescent="0.25">
      <c r="A5" s="18" t="s">
        <v>72</v>
      </c>
      <c r="B5" s="8"/>
      <c r="C5" s="8"/>
      <c r="D5" s="8"/>
      <c r="E5" s="8"/>
      <c r="F5" s="8"/>
      <c r="G5" s="8"/>
    </row>
    <row r="6" spans="1:8" x14ac:dyDescent="0.25">
      <c r="A6" t="s">
        <v>28</v>
      </c>
      <c r="B6" s="8">
        <v>1064958504</v>
      </c>
      <c r="C6" s="8">
        <v>1012371529</v>
      </c>
      <c r="D6" s="8">
        <v>1818838259</v>
      </c>
      <c r="E6" s="8">
        <v>2565717501</v>
      </c>
      <c r="F6" s="8">
        <v>2063805976</v>
      </c>
      <c r="G6" s="8">
        <v>2096560521</v>
      </c>
      <c r="H6" s="8">
        <v>2106037858</v>
      </c>
    </row>
    <row r="7" spans="1:8" x14ac:dyDescent="0.25">
      <c r="A7" t="s">
        <v>29</v>
      </c>
      <c r="B7" s="8">
        <v>-685931117</v>
      </c>
      <c r="C7" s="8">
        <v>-771216781</v>
      </c>
      <c r="D7" s="8">
        <v>-1166859043</v>
      </c>
      <c r="E7" s="8">
        <v>-1297231681</v>
      </c>
      <c r="F7" s="8">
        <v>-979028754</v>
      </c>
      <c r="G7" s="8">
        <v>-899550278</v>
      </c>
      <c r="H7" s="8">
        <v>-830296517</v>
      </c>
    </row>
    <row r="8" spans="1:8" x14ac:dyDescent="0.25">
      <c r="A8" t="s">
        <v>30</v>
      </c>
      <c r="B8" s="8">
        <v>-81103780</v>
      </c>
      <c r="C8" s="8">
        <v>-86208378</v>
      </c>
      <c r="D8" s="8">
        <v>-119831985</v>
      </c>
      <c r="E8" s="8">
        <v>-170778817</v>
      </c>
      <c r="F8" s="8">
        <v>-180737017</v>
      </c>
      <c r="G8" s="8">
        <v>-389161975</v>
      </c>
      <c r="H8" s="8">
        <v>-302471330</v>
      </c>
    </row>
    <row r="9" spans="1:8" x14ac:dyDescent="0.25">
      <c r="A9" t="s">
        <v>31</v>
      </c>
      <c r="B9" s="8">
        <v>-10877480</v>
      </c>
      <c r="C9" s="8">
        <v>-18685126</v>
      </c>
      <c r="D9" s="8">
        <v>-75627587</v>
      </c>
      <c r="E9" s="8">
        <v>-213826716</v>
      </c>
      <c r="F9" s="8">
        <v>-19326695</v>
      </c>
      <c r="G9" s="8">
        <v>-79248995</v>
      </c>
      <c r="H9" s="8">
        <v>-16188854</v>
      </c>
    </row>
    <row r="10" spans="1:8" x14ac:dyDescent="0.25">
      <c r="A10" t="s">
        <v>32</v>
      </c>
      <c r="B10" s="8">
        <v>-24877571</v>
      </c>
      <c r="C10" s="8">
        <v>-34455880</v>
      </c>
      <c r="D10" s="8">
        <v>-34455880</v>
      </c>
      <c r="E10" s="8">
        <v>-22022000</v>
      </c>
      <c r="F10" s="8">
        <v>-7906460</v>
      </c>
      <c r="G10" s="8">
        <v>-25995000</v>
      </c>
    </row>
    <row r="11" spans="1:8" x14ac:dyDescent="0.25">
      <c r="A11" t="s">
        <v>33</v>
      </c>
      <c r="B11" s="8">
        <v>531581</v>
      </c>
      <c r="C11" s="8">
        <v>5441392</v>
      </c>
      <c r="D11" s="8">
        <v>11204518</v>
      </c>
      <c r="E11" s="8">
        <v>14715829</v>
      </c>
      <c r="F11" s="8">
        <v>8570865</v>
      </c>
      <c r="G11" s="8">
        <v>7262877</v>
      </c>
      <c r="H11" s="8">
        <v>5270316</v>
      </c>
    </row>
    <row r="12" spans="1:8" x14ac:dyDescent="0.25">
      <c r="A12" s="1"/>
      <c r="B12" s="9">
        <f t="shared" ref="B12" si="0">SUM(B6:B11)</f>
        <v>262700137</v>
      </c>
      <c r="C12" s="9">
        <f>SUM(C6:C11)</f>
        <v>107246756</v>
      </c>
      <c r="D12" s="9">
        <f t="shared" ref="D12:H12" si="1">SUM(D6:D11)</f>
        <v>433268282</v>
      </c>
      <c r="E12" s="9">
        <f t="shared" si="1"/>
        <v>876574116</v>
      </c>
      <c r="F12" s="9">
        <f t="shared" si="1"/>
        <v>885377915</v>
      </c>
      <c r="G12" s="9">
        <f t="shared" si="1"/>
        <v>709867150</v>
      </c>
      <c r="H12" s="9">
        <f t="shared" si="1"/>
        <v>962351473</v>
      </c>
    </row>
    <row r="13" spans="1:8" x14ac:dyDescent="0.25">
      <c r="B13" s="8"/>
      <c r="C13" s="8"/>
      <c r="D13" s="8"/>
      <c r="E13" s="8"/>
      <c r="F13" s="8"/>
      <c r="G13" s="8"/>
    </row>
    <row r="14" spans="1:8" x14ac:dyDescent="0.25">
      <c r="A14" s="18" t="s">
        <v>73</v>
      </c>
      <c r="B14" s="8"/>
      <c r="C14" s="8"/>
      <c r="D14" s="8"/>
      <c r="E14" s="8"/>
      <c r="F14" s="8"/>
      <c r="G14" s="8"/>
    </row>
    <row r="15" spans="1:8" x14ac:dyDescent="0.25">
      <c r="A15" t="s">
        <v>34</v>
      </c>
      <c r="B15" s="8">
        <v>-95504257</v>
      </c>
      <c r="C15" s="8">
        <v>-130195743</v>
      </c>
      <c r="D15" s="8">
        <v>-100169079</v>
      </c>
      <c r="E15" s="8">
        <v>14870562</v>
      </c>
      <c r="F15" s="8">
        <v>-4782082</v>
      </c>
      <c r="G15" s="8">
        <v>27167000</v>
      </c>
      <c r="H15" s="8">
        <v>-78906396</v>
      </c>
    </row>
    <row r="16" spans="1:8" x14ac:dyDescent="0.25">
      <c r="A16" t="s">
        <v>35</v>
      </c>
      <c r="B16" s="8">
        <v>-195107547</v>
      </c>
      <c r="C16" s="8">
        <v>-459868022</v>
      </c>
      <c r="D16" s="8">
        <v>-742039069</v>
      </c>
      <c r="E16" s="8">
        <v>-1073264585</v>
      </c>
      <c r="F16" s="8">
        <v>-1042417580</v>
      </c>
      <c r="G16" s="8">
        <v>-1238747530</v>
      </c>
      <c r="H16" s="8">
        <v>-1475726782</v>
      </c>
    </row>
    <row r="17" spans="1:8" x14ac:dyDescent="0.25">
      <c r="A17" s="1"/>
      <c r="B17" s="9">
        <f t="shared" ref="B17" si="2">SUM(B15:B16)</f>
        <v>-290611804</v>
      </c>
      <c r="C17" s="9">
        <f>SUM(C15:C16)</f>
        <v>-590063765</v>
      </c>
      <c r="D17" s="9">
        <f t="shared" ref="D17:H17" si="3">SUM(D15:D16)</f>
        <v>-842208148</v>
      </c>
      <c r="E17" s="9">
        <f>SUM(E15:E16)</f>
        <v>-1058394023</v>
      </c>
      <c r="F17" s="9">
        <f t="shared" si="3"/>
        <v>-1047199662</v>
      </c>
      <c r="G17" s="9">
        <f t="shared" si="3"/>
        <v>-1211580530</v>
      </c>
      <c r="H17" s="9">
        <f t="shared" si="3"/>
        <v>-1554633178</v>
      </c>
    </row>
    <row r="18" spans="1:8" x14ac:dyDescent="0.25">
      <c r="B18" s="8"/>
      <c r="C18" s="8"/>
      <c r="D18" s="8"/>
      <c r="E18" s="8"/>
      <c r="F18" s="8"/>
      <c r="G18" s="8"/>
      <c r="H18" s="8"/>
    </row>
    <row r="19" spans="1:8" x14ac:dyDescent="0.25">
      <c r="A19" s="18" t="s">
        <v>74</v>
      </c>
      <c r="B19" s="8"/>
      <c r="C19" s="8"/>
      <c r="D19" s="8"/>
      <c r="E19" s="8"/>
      <c r="F19" s="8"/>
      <c r="G19" s="8"/>
      <c r="H19" s="8"/>
    </row>
    <row r="20" spans="1:8" x14ac:dyDescent="0.25">
      <c r="A20" t="s">
        <v>36</v>
      </c>
      <c r="B20" s="8">
        <v>26159865</v>
      </c>
      <c r="C20" s="8">
        <v>-200726973</v>
      </c>
      <c r="D20" s="8">
        <v>56786691</v>
      </c>
      <c r="E20" s="8">
        <v>513092120</v>
      </c>
      <c r="F20" s="8">
        <v>237047696</v>
      </c>
      <c r="G20" s="8">
        <v>248198542</v>
      </c>
      <c r="H20" s="8">
        <v>242762584</v>
      </c>
    </row>
    <row r="21" spans="1:8" x14ac:dyDescent="0.25">
      <c r="A21" t="s">
        <v>37</v>
      </c>
      <c r="B21" s="8">
        <v>11172000</v>
      </c>
      <c r="C21" s="8">
        <v>13271430</v>
      </c>
      <c r="D21" s="8">
        <v>10681430</v>
      </c>
      <c r="E21" s="8">
        <v>-8678304</v>
      </c>
      <c r="F21" s="8">
        <v>-12874828</v>
      </c>
      <c r="G21" s="8">
        <v>332010783</v>
      </c>
      <c r="H21" s="8">
        <v>-23957320</v>
      </c>
    </row>
    <row r="22" spans="1:8" x14ac:dyDescent="0.25">
      <c r="A22" t="s">
        <v>38</v>
      </c>
      <c r="B22" s="8"/>
      <c r="C22" s="8">
        <v>950850000</v>
      </c>
      <c r="D22" s="8">
        <v>-39535936</v>
      </c>
      <c r="E22" s="8">
        <v>-55434551</v>
      </c>
      <c r="F22" s="8">
        <v>-51129188</v>
      </c>
      <c r="G22" s="8">
        <v>-1754739</v>
      </c>
      <c r="H22" s="8">
        <v>-21297</v>
      </c>
    </row>
    <row r="23" spans="1:8" x14ac:dyDescent="0.25">
      <c r="A23" t="s">
        <v>39</v>
      </c>
      <c r="B23" s="8"/>
      <c r="C23" s="8">
        <v>-29169645</v>
      </c>
      <c r="D23" s="8">
        <v>197370000</v>
      </c>
      <c r="E23" s="8">
        <v>7200000</v>
      </c>
      <c r="F23" s="8">
        <v>0</v>
      </c>
      <c r="G23" s="8">
        <v>0</v>
      </c>
      <c r="H23" s="8"/>
    </row>
    <row r="24" spans="1:8" x14ac:dyDescent="0.25">
      <c r="A24" t="s">
        <v>40</v>
      </c>
      <c r="B24" s="8"/>
      <c r="C24" s="8">
        <v>190170000</v>
      </c>
      <c r="D24" s="8">
        <v>986850000</v>
      </c>
      <c r="E24" s="8">
        <v>36000000</v>
      </c>
      <c r="F24" s="8">
        <v>0</v>
      </c>
      <c r="G24" s="8">
        <v>0</v>
      </c>
      <c r="H24" s="8"/>
    </row>
    <row r="25" spans="1:8" x14ac:dyDescent="0.25">
      <c r="A25" t="s">
        <v>41</v>
      </c>
      <c r="B25" s="8">
        <v>-404593</v>
      </c>
      <c r="C25" s="8">
        <v>0</v>
      </c>
      <c r="D25" s="8"/>
      <c r="E25" s="8"/>
      <c r="F25" s="8"/>
      <c r="G25" s="8"/>
      <c r="H25" s="8"/>
    </row>
    <row r="26" spans="1:8" x14ac:dyDescent="0.25">
      <c r="A26" s="1"/>
      <c r="B26" s="9">
        <f t="shared" ref="B26" si="4">SUM(B20:B25)</f>
        <v>36927272</v>
      </c>
      <c r="C26" s="9">
        <f>SUM(C20:C25)</f>
        <v>924394812</v>
      </c>
      <c r="D26" s="9">
        <f t="shared" ref="D26:H26" si="5">SUM(D20:D25)</f>
        <v>1212152185</v>
      </c>
      <c r="E26" s="9">
        <f t="shared" si="5"/>
        <v>492179265</v>
      </c>
      <c r="F26" s="9">
        <f t="shared" si="5"/>
        <v>173043680</v>
      </c>
      <c r="G26" s="9">
        <f t="shared" si="5"/>
        <v>578454586</v>
      </c>
      <c r="H26" s="9">
        <f t="shared" si="5"/>
        <v>218783967</v>
      </c>
    </row>
    <row r="27" spans="1:8" x14ac:dyDescent="0.25">
      <c r="A27" s="1"/>
      <c r="B27" s="9"/>
      <c r="C27" s="9"/>
      <c r="D27" s="9"/>
      <c r="E27" s="9"/>
      <c r="F27" s="9"/>
      <c r="G27" s="9"/>
      <c r="H27" s="8"/>
    </row>
    <row r="28" spans="1:8" x14ac:dyDescent="0.25">
      <c r="A28" s="1" t="s">
        <v>75</v>
      </c>
      <c r="B28" s="9">
        <f t="shared" ref="B28" si="6">B12+B17+B26</f>
        <v>9015605</v>
      </c>
      <c r="C28" s="9">
        <f>C12+C17+C26</f>
        <v>441577803</v>
      </c>
      <c r="D28" s="9">
        <f t="shared" ref="D28:H28" si="7">D12+D17+D26</f>
        <v>803212319</v>
      </c>
      <c r="E28" s="9">
        <f t="shared" si="7"/>
        <v>310359358</v>
      </c>
      <c r="F28" s="9">
        <f t="shared" si="7"/>
        <v>11221933</v>
      </c>
      <c r="G28" s="9">
        <f t="shared" si="7"/>
        <v>76741206</v>
      </c>
      <c r="H28" s="9">
        <f t="shared" si="7"/>
        <v>-373497738</v>
      </c>
    </row>
    <row r="29" spans="1:8" x14ac:dyDescent="0.25">
      <c r="A29" s="20" t="s">
        <v>76</v>
      </c>
      <c r="B29" s="8">
        <v>6458566</v>
      </c>
      <c r="C29" s="9">
        <v>15474171</v>
      </c>
      <c r="D29" s="9">
        <v>15474171</v>
      </c>
      <c r="E29" s="9">
        <v>457051974</v>
      </c>
      <c r="F29" s="9">
        <v>767411332</v>
      </c>
      <c r="G29" s="8">
        <v>778633266</v>
      </c>
      <c r="H29" s="8">
        <v>855374473</v>
      </c>
    </row>
    <row r="30" spans="1:8" x14ac:dyDescent="0.25">
      <c r="A30" s="18" t="s">
        <v>77</v>
      </c>
      <c r="B30" s="9">
        <f t="shared" ref="B30" si="8">SUM(B28:B29)</f>
        <v>15474171</v>
      </c>
      <c r="C30" s="9">
        <f>SUM(C28:C29)</f>
        <v>457051974</v>
      </c>
      <c r="D30" s="9">
        <f t="shared" ref="D30:E30" si="9">SUM(D28:D29)</f>
        <v>818686490</v>
      </c>
      <c r="E30" s="9">
        <f t="shared" si="9"/>
        <v>767411332</v>
      </c>
      <c r="F30" s="9">
        <f>SUM(F28:F29)+1</f>
        <v>778633266</v>
      </c>
      <c r="G30" s="9">
        <f>SUM(G28:G29)+1</f>
        <v>855374473</v>
      </c>
      <c r="H30" s="9">
        <f>SUM(H28:H29)+1</f>
        <v>481876736</v>
      </c>
    </row>
    <row r="31" spans="1:8" x14ac:dyDescent="0.25">
      <c r="B31" s="8"/>
      <c r="C31" s="8"/>
      <c r="D31" s="8"/>
      <c r="E31" s="8"/>
      <c r="F31" s="8"/>
      <c r="G31" s="8"/>
      <c r="H31" s="8"/>
    </row>
    <row r="32" spans="1:8" x14ac:dyDescent="0.25">
      <c r="B32" s="8"/>
      <c r="C32" s="8"/>
      <c r="D32" s="8"/>
      <c r="E32" s="8"/>
      <c r="F32" s="8"/>
      <c r="G32" s="8"/>
      <c r="H32" s="8"/>
    </row>
    <row r="33" spans="1:8" x14ac:dyDescent="0.25">
      <c r="A33" s="18" t="s">
        <v>78</v>
      </c>
      <c r="B33" s="13">
        <f>B12/('1'!B33/10)</f>
        <v>3.8072483623188407</v>
      </c>
      <c r="C33" s="13">
        <f>C12/('1'!C33/10)</f>
        <v>1.0533285797067287</v>
      </c>
      <c r="D33" s="13">
        <f>D12/('1'!D33/10)</f>
        <v>3.5212352776721247</v>
      </c>
      <c r="E33" s="13">
        <f>E12/('1'!E33/10)</f>
        <v>7.1240472219784081</v>
      </c>
      <c r="F33" s="13">
        <f>F12/('1'!F33/10)</f>
        <v>5.5350746122162784</v>
      </c>
      <c r="G33" s="13">
        <f>G12/('1'!G33/10)</f>
        <v>3.5502739098806861</v>
      </c>
      <c r="H33" s="13">
        <f>H12/('1'!H33/10)</f>
        <v>4.0108576733068384</v>
      </c>
    </row>
    <row r="34" spans="1:8" x14ac:dyDescent="0.25">
      <c r="A34" s="18" t="s">
        <v>79</v>
      </c>
      <c r="B34" s="8">
        <v>69000000</v>
      </c>
      <c r="C34" s="8">
        <v>101817000</v>
      </c>
      <c r="D34" s="8">
        <v>123044400</v>
      </c>
      <c r="E34" s="8">
        <v>123044400</v>
      </c>
      <c r="F34" s="8">
        <v>159957720</v>
      </c>
      <c r="G34" s="8">
        <v>199947150</v>
      </c>
      <c r="H34" s="8">
        <v>199947150</v>
      </c>
    </row>
    <row r="35" spans="1:8" x14ac:dyDescent="0.25">
      <c r="B35" s="8"/>
      <c r="C35" s="8"/>
      <c r="D35" s="8"/>
      <c r="E35" s="8"/>
      <c r="F35" s="8"/>
      <c r="G35" s="8"/>
      <c r="H35" s="8"/>
    </row>
    <row r="36" spans="1:8" x14ac:dyDescent="0.25">
      <c r="B36" s="8"/>
      <c r="C36" s="8"/>
      <c r="D36" s="8"/>
      <c r="E36" s="8"/>
      <c r="F36" s="8"/>
      <c r="G36" s="8"/>
      <c r="H36" s="8"/>
    </row>
    <row r="37" spans="1:8" x14ac:dyDescent="0.25">
      <c r="B37" s="8"/>
      <c r="C37" s="8"/>
      <c r="D37" s="8"/>
      <c r="E37" s="8"/>
      <c r="F37" s="8"/>
      <c r="G37" s="8"/>
      <c r="H37" s="8"/>
    </row>
    <row r="38" spans="1:8" x14ac:dyDescent="0.25">
      <c r="B38" s="8"/>
      <c r="C38" s="8"/>
      <c r="D38" s="8"/>
      <c r="E38" s="8"/>
      <c r="F38" s="8"/>
      <c r="G38" s="8"/>
      <c r="H38" s="8"/>
    </row>
    <row r="39" spans="1:8" x14ac:dyDescent="0.25">
      <c r="B39" s="8"/>
      <c r="C39" s="8"/>
      <c r="D39" s="8"/>
      <c r="E39" s="8"/>
      <c r="F39" s="8"/>
      <c r="G39" s="8"/>
      <c r="H39" s="8"/>
    </row>
    <row r="40" spans="1:8" x14ac:dyDescent="0.25">
      <c r="B40" s="8"/>
      <c r="C40" s="8"/>
      <c r="D40" s="8"/>
      <c r="E40" s="8"/>
      <c r="F40" s="8"/>
      <c r="G40" s="8"/>
      <c r="H4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cols>
    <col min="1" max="1" width="16.5703125" bestFit="1" customWidth="1"/>
  </cols>
  <sheetData>
    <row r="1" spans="1:17" ht="15.75" x14ac:dyDescent="0.25">
      <c r="A1" s="7" t="s">
        <v>0</v>
      </c>
    </row>
    <row r="2" spans="1:17" x14ac:dyDescent="0.25">
      <c r="A2" s="1" t="s">
        <v>83</v>
      </c>
    </row>
    <row r="3" spans="1:17" ht="15.75" x14ac:dyDescent="0.25">
      <c r="A3" s="7" t="s">
        <v>49</v>
      </c>
    </row>
    <row r="4" spans="1:17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17" x14ac:dyDescent="0.25">
      <c r="A5" s="2" t="s">
        <v>80</v>
      </c>
      <c r="B5" s="11">
        <f>'1'!B32/'1'!B17</f>
        <v>0.74301513507614347</v>
      </c>
      <c r="C5" s="11">
        <f>'1'!C32/'1'!C17</f>
        <v>0.87324203893060937</v>
      </c>
      <c r="D5" s="11">
        <f>'1'!D32/'1'!D17</f>
        <v>0.79575606545356747</v>
      </c>
      <c r="E5" s="11">
        <f>'1'!E32/'1'!E17</f>
        <v>0.73616195797093331</v>
      </c>
      <c r="F5" s="11">
        <f>'1'!F32/'1'!F17</f>
        <v>0.7043055178955071</v>
      </c>
      <c r="G5" s="11">
        <f>'1'!G32/'1'!G17</f>
        <v>0.72088660279281358</v>
      </c>
    </row>
    <row r="6" spans="1:17" x14ac:dyDescent="0.25">
      <c r="A6" s="2" t="s">
        <v>81</v>
      </c>
      <c r="B6" s="11">
        <f>'2'!B21/'1'!B32</f>
        <v>0.25898816519178719</v>
      </c>
      <c r="C6" s="11">
        <f>'2'!C21/'1'!C32</f>
        <v>0.13019820369786106</v>
      </c>
      <c r="D6" s="11">
        <f>'2'!D21/'1'!D32</f>
        <v>0.18945787991998089</v>
      </c>
      <c r="E6" s="11">
        <f>'2'!E21/'1'!E32</f>
        <v>0.19325596906266146</v>
      </c>
      <c r="F6" s="11">
        <f>'2'!F21/'1'!F32</f>
        <v>0.14161030682270936</v>
      </c>
      <c r="G6" s="11">
        <f>'2'!G21/'1'!G32</f>
        <v>0.17424742641809524</v>
      </c>
    </row>
    <row r="7" spans="1:17" x14ac:dyDescent="0.25">
      <c r="A7" s="2" t="s">
        <v>44</v>
      </c>
      <c r="B7" s="12">
        <f>'1'!B23/'1'!B32</f>
        <v>1.9780537456426734E-2</v>
      </c>
      <c r="C7" s="12">
        <f>'1'!C23/'1'!C32</f>
        <v>1.4081772517508872E-2</v>
      </c>
      <c r="D7" s="12">
        <f>'1'!D23/'1'!D32</f>
        <v>1.234170502185015E-2</v>
      </c>
      <c r="E7" s="12">
        <f>'1'!E23/'1'!E32</f>
        <v>7.5850125466149472E-3</v>
      </c>
      <c r="F7" s="12">
        <f>'1'!F23/'1'!F32</f>
        <v>2.9928706541852506E-4</v>
      </c>
      <c r="G7" s="12">
        <f>'1'!G23/'1'!G32</f>
        <v>6.5066520668594668E-2</v>
      </c>
    </row>
    <row r="8" spans="1:17" x14ac:dyDescent="0.25">
      <c r="A8" s="2" t="s">
        <v>45</v>
      </c>
      <c r="B8" s="12">
        <f>'1'!B12/'1'!B25</f>
        <v>1.5692315825853871</v>
      </c>
      <c r="C8" s="12">
        <f>'1'!C12/'1'!C25</f>
        <v>4.9857784764832767</v>
      </c>
      <c r="D8" s="12">
        <f>'1'!D12/'1'!D25</f>
        <v>2.8521237330805667</v>
      </c>
      <c r="E8" s="12">
        <f>'1'!E12/'1'!E25</f>
        <v>2.0029448612979626</v>
      </c>
      <c r="F8" s="12">
        <f>'1'!F12/'1'!F25</f>
        <v>1.6168968367636347</v>
      </c>
      <c r="G8" s="12">
        <f>'1'!G12/'1'!G25</f>
        <v>1.8757344636322766</v>
      </c>
    </row>
    <row r="9" spans="1:17" x14ac:dyDescent="0.25">
      <c r="A9" s="2" t="s">
        <v>46</v>
      </c>
      <c r="B9" s="11">
        <f>'2'!B21/'2'!B5</f>
        <v>0.27287600032308423</v>
      </c>
      <c r="C9" s="11">
        <f>'2'!C21/'2'!C5</f>
        <v>0.257458163018152</v>
      </c>
      <c r="D9" s="11">
        <f>'2'!D21/'2'!D5</f>
        <v>0.25637726188510013</v>
      </c>
      <c r="E9" s="11">
        <f>'2'!E21/'2'!E5</f>
        <v>0.25405342774074757</v>
      </c>
      <c r="F9" s="11">
        <f>'2'!F21/'2'!F5</f>
        <v>0.26017222413168972</v>
      </c>
      <c r="G9" s="11">
        <f>'2'!G21/'2'!G5</f>
        <v>0.38287069508253407</v>
      </c>
    </row>
    <row r="10" spans="1:17" x14ac:dyDescent="0.25">
      <c r="A10" t="s">
        <v>47</v>
      </c>
      <c r="B10" s="11">
        <f>'2'!B11/'2'!B5</f>
        <v>0.3682468720632609</v>
      </c>
      <c r="C10" s="11">
        <f>'2'!C11/'2'!C5</f>
        <v>0.38961767339579528</v>
      </c>
      <c r="D10" s="11">
        <f>'2'!D11/'2'!D5</f>
        <v>0.38304609205839857</v>
      </c>
      <c r="E10" s="11">
        <f>'2'!E11/'2'!E5</f>
        <v>0.38334373692861701</v>
      </c>
      <c r="F10" s="11">
        <f>'2'!F11/'2'!F5</f>
        <v>0.40498018813105091</v>
      </c>
      <c r="G10" s="11">
        <f>'2'!G11/'2'!G5</f>
        <v>0.37303813361398641</v>
      </c>
    </row>
    <row r="11" spans="1:17" x14ac:dyDescent="0.25">
      <c r="A11" s="2" t="s">
        <v>82</v>
      </c>
      <c r="B11" s="11">
        <f>'2'!B21/('1'!B32+'1'!B23)</f>
        <v>0.25396460873607646</v>
      </c>
      <c r="C11" s="11">
        <f>'2'!C21/('1'!C32+'1'!C23)</f>
        <v>0.12839024152326245</v>
      </c>
      <c r="D11" s="11">
        <f>'2'!D21/('1'!D32+'1'!D23)</f>
        <v>0.18714815262490017</v>
      </c>
      <c r="E11" s="11">
        <f>'2'!E21/('1'!E32+'1'!E23)</f>
        <v>0.19180115489631763</v>
      </c>
      <c r="F11" s="11">
        <f>'2'!F21/('1'!F32+'1'!F23)</f>
        <v>0.14156793737017651</v>
      </c>
      <c r="G11" s="11">
        <f>'2'!G21/('1'!G32+'1'!G23)</f>
        <v>0.16360238824210863</v>
      </c>
      <c r="L11" s="11"/>
      <c r="M11" s="11"/>
      <c r="N11" s="11"/>
      <c r="O11" s="11"/>
      <c r="P11" s="11"/>
      <c r="Q11" s="11"/>
    </row>
    <row r="12" spans="1:17" x14ac:dyDescent="0.25">
      <c r="L12" s="11"/>
      <c r="M12" s="11"/>
      <c r="N12" s="11"/>
      <c r="O12" s="11"/>
      <c r="P12" s="11"/>
      <c r="Q12" s="11"/>
    </row>
    <row r="13" spans="1:17" x14ac:dyDescent="0.25">
      <c r="L13" s="12"/>
      <c r="M13" s="12"/>
      <c r="N13" s="12"/>
      <c r="O13" s="12"/>
      <c r="P13" s="12"/>
      <c r="Q13" s="12"/>
    </row>
    <row r="14" spans="1:17" x14ac:dyDescent="0.25">
      <c r="L14" s="12"/>
      <c r="M14" s="12"/>
      <c r="N14" s="12"/>
      <c r="O14" s="12"/>
      <c r="P14" s="12"/>
      <c r="Q14" s="12"/>
    </row>
    <row r="15" spans="1:17" x14ac:dyDescent="0.25">
      <c r="L15" s="11"/>
      <c r="M15" s="11"/>
      <c r="N15" s="11"/>
      <c r="O15" s="11"/>
      <c r="P15" s="11"/>
      <c r="Q15" s="11"/>
    </row>
    <row r="16" spans="1:17" x14ac:dyDescent="0.25">
      <c r="L16" s="11"/>
      <c r="M16" s="11"/>
      <c r="N16" s="11"/>
      <c r="O16" s="11"/>
      <c r="P16" s="11"/>
      <c r="Q16" s="11"/>
    </row>
    <row r="17" spans="12:17" x14ac:dyDescent="0.25">
      <c r="L17" s="11"/>
      <c r="M17" s="11"/>
      <c r="N17" s="11"/>
      <c r="O17" s="11"/>
      <c r="P17" s="11"/>
      <c r="Q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2018-03-29T05:49:11Z</dcterms:created>
  <dcterms:modified xsi:type="dcterms:W3CDTF">2020-04-12T10:41:41Z</dcterms:modified>
</cp:coreProperties>
</file>