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IT\A\"/>
    </mc:Choice>
  </mc:AlternateContent>
  <bookViews>
    <workbookView xWindow="0" yWindow="0" windowWidth="20490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2" l="1"/>
  <c r="I49" i="1"/>
  <c r="I39" i="3" s="1"/>
  <c r="I39" i="1"/>
  <c r="I48" i="1" s="1"/>
  <c r="I29" i="1"/>
  <c r="I25" i="1"/>
  <c r="I37" i="1" s="1"/>
  <c r="I13" i="1"/>
  <c r="I9" i="4" s="1"/>
  <c r="I7" i="1"/>
  <c r="I30" i="3"/>
  <c r="I23" i="3"/>
  <c r="I11" i="3"/>
  <c r="I38" i="3" s="1"/>
  <c r="I22" i="2"/>
  <c r="I8" i="2"/>
  <c r="I12" i="2" s="1"/>
  <c r="I17" i="2" s="1"/>
  <c r="I20" i="2" s="1"/>
  <c r="I26" i="2" s="1"/>
  <c r="I32" i="3" l="1"/>
  <c r="I34" i="3" s="1"/>
  <c r="I10" i="4"/>
  <c r="I28" i="2"/>
  <c r="I11" i="4"/>
  <c r="I12" i="4"/>
  <c r="I7" i="4"/>
  <c r="I8" i="4"/>
  <c r="I46" i="1"/>
  <c r="I29" i="2"/>
  <c r="I21" i="1"/>
  <c r="I6" i="4" s="1"/>
  <c r="C49" i="1"/>
  <c r="D49" i="1"/>
  <c r="E49" i="1"/>
  <c r="F49" i="1"/>
  <c r="G49" i="1"/>
  <c r="H49" i="1"/>
  <c r="B49" i="1"/>
  <c r="G29" i="2" l="1"/>
  <c r="G39" i="3"/>
  <c r="C29" i="2"/>
  <c r="C39" i="3"/>
  <c r="D39" i="3"/>
  <c r="D29" i="2"/>
  <c r="F39" i="3"/>
  <c r="F29" i="2"/>
  <c r="H39" i="3"/>
  <c r="H29" i="2"/>
  <c r="B29" i="2"/>
  <c r="B39" i="3"/>
  <c r="E29" i="2"/>
  <c r="E39" i="3"/>
  <c r="H15" i="3" l="1"/>
  <c r="H10" i="2"/>
  <c r="H30" i="3"/>
  <c r="H23" i="3"/>
  <c r="H11" i="3"/>
  <c r="H38" i="3" s="1"/>
  <c r="H29" i="1"/>
  <c r="H25" i="1"/>
  <c r="H39" i="1"/>
  <c r="H48" i="1" s="1"/>
  <c r="H13" i="1"/>
  <c r="H7" i="1"/>
  <c r="H22" i="2"/>
  <c r="H8" i="2"/>
  <c r="H9" i="4" l="1"/>
  <c r="H8" i="4"/>
  <c r="H12" i="2"/>
  <c r="H32" i="3"/>
  <c r="H34" i="3" s="1"/>
  <c r="H37" i="1"/>
  <c r="H46" i="1" s="1"/>
  <c r="H21" i="1"/>
  <c r="C8" i="2"/>
  <c r="D8" i="2"/>
  <c r="E8" i="2"/>
  <c r="F8" i="2"/>
  <c r="G8" i="2"/>
  <c r="B8" i="2"/>
  <c r="H6" i="4" l="1"/>
  <c r="H17" i="2"/>
  <c r="H20" i="2" s="1"/>
  <c r="H26" i="2" s="1"/>
  <c r="H11" i="4"/>
  <c r="C29" i="1"/>
  <c r="D29" i="1"/>
  <c r="E29" i="1"/>
  <c r="F29" i="1"/>
  <c r="G29" i="1"/>
  <c r="E39" i="1"/>
  <c r="F39" i="1"/>
  <c r="G39" i="1"/>
  <c r="H28" i="2" l="1"/>
  <c r="H10" i="4"/>
  <c r="H7" i="4"/>
  <c r="H12" i="4"/>
  <c r="G48" i="1"/>
  <c r="G8" i="4"/>
  <c r="F48" i="1"/>
  <c r="F8" i="4"/>
  <c r="E48" i="1"/>
  <c r="E8" i="4"/>
  <c r="C25" i="1"/>
  <c r="D25" i="1"/>
  <c r="E25" i="1"/>
  <c r="F25" i="1"/>
  <c r="G25" i="1"/>
  <c r="B25" i="1"/>
  <c r="C7" i="1"/>
  <c r="D7" i="1"/>
  <c r="E7" i="1"/>
  <c r="F7" i="1"/>
  <c r="G7" i="1"/>
  <c r="B7" i="1"/>
  <c r="B11" i="3"/>
  <c r="B38" i="3" s="1"/>
  <c r="B29" i="1" l="1"/>
  <c r="C23" i="3"/>
  <c r="D23" i="3"/>
  <c r="E23" i="3"/>
  <c r="F23" i="3"/>
  <c r="G23" i="3"/>
  <c r="B23" i="3"/>
  <c r="C11" i="3" l="1"/>
  <c r="C38" i="3" s="1"/>
  <c r="D11" i="3"/>
  <c r="D38" i="3" s="1"/>
  <c r="E11" i="3"/>
  <c r="E38" i="3" s="1"/>
  <c r="F11" i="3"/>
  <c r="F38" i="3" s="1"/>
  <c r="G11" i="3"/>
  <c r="G38" i="3" s="1"/>
  <c r="C10" i="2" l="1"/>
  <c r="C12" i="2" s="1"/>
  <c r="D10" i="2"/>
  <c r="D12" i="2" s="1"/>
  <c r="E10" i="2"/>
  <c r="E12" i="2" s="1"/>
  <c r="F10" i="2"/>
  <c r="F12" i="2" s="1"/>
  <c r="G10" i="2"/>
  <c r="G12" i="2" s="1"/>
  <c r="B10" i="2"/>
  <c r="B12" i="2" s="1"/>
  <c r="C13" i="1"/>
  <c r="C9" i="4" s="1"/>
  <c r="D13" i="1"/>
  <c r="D9" i="4" s="1"/>
  <c r="E13" i="1"/>
  <c r="E9" i="4" s="1"/>
  <c r="F13" i="1"/>
  <c r="F9" i="4" s="1"/>
  <c r="G13" i="1"/>
  <c r="G9" i="4" s="1"/>
  <c r="B13" i="1"/>
  <c r="B9" i="4" s="1"/>
  <c r="E17" i="2" l="1"/>
  <c r="E20" i="2" s="1"/>
  <c r="E11" i="4"/>
  <c r="F17" i="2"/>
  <c r="F20" i="2" s="1"/>
  <c r="F11" i="4"/>
  <c r="B17" i="2"/>
  <c r="B20" i="2" s="1"/>
  <c r="B11" i="4"/>
  <c r="D17" i="2"/>
  <c r="D20" i="2" s="1"/>
  <c r="D11" i="4"/>
  <c r="G17" i="2"/>
  <c r="G20" i="2" s="1"/>
  <c r="G11" i="4"/>
  <c r="C17" i="2"/>
  <c r="C20" i="2" s="1"/>
  <c r="C11" i="4"/>
  <c r="E30" i="3"/>
  <c r="E22" i="2"/>
  <c r="E26" i="2" s="1"/>
  <c r="E37" i="1"/>
  <c r="E21" i="1"/>
  <c r="E6" i="4" s="1"/>
  <c r="E10" i="4" l="1"/>
  <c r="E7" i="4"/>
  <c r="E12" i="4"/>
  <c r="E46" i="1"/>
  <c r="E32" i="3"/>
  <c r="E34" i="3" s="1"/>
  <c r="E28" i="2"/>
  <c r="F30" i="3"/>
  <c r="F22" i="2"/>
  <c r="F26" i="2" s="1"/>
  <c r="F37" i="1"/>
  <c r="F21" i="1"/>
  <c r="C30" i="3"/>
  <c r="D30" i="3"/>
  <c r="G30" i="3"/>
  <c r="B30" i="3"/>
  <c r="C22" i="2"/>
  <c r="C26" i="2" s="1"/>
  <c r="C10" i="4" s="1"/>
  <c r="D22" i="2"/>
  <c r="D26" i="2" s="1"/>
  <c r="D10" i="4" s="1"/>
  <c r="G22" i="2"/>
  <c r="G26" i="2" s="1"/>
  <c r="B22" i="2"/>
  <c r="B26" i="2" s="1"/>
  <c r="B10" i="4" s="1"/>
  <c r="D37" i="1"/>
  <c r="G37" i="1"/>
  <c r="B37" i="1"/>
  <c r="C39" i="1"/>
  <c r="D39" i="1"/>
  <c r="B39" i="1"/>
  <c r="D21" i="1"/>
  <c r="D6" i="4" s="1"/>
  <c r="G21" i="1"/>
  <c r="B21" i="1"/>
  <c r="B6" i="4" s="1"/>
  <c r="F10" i="4" l="1"/>
  <c r="F7" i="4"/>
  <c r="F12" i="4"/>
  <c r="G6" i="4"/>
  <c r="F6" i="4"/>
  <c r="G10" i="4"/>
  <c r="G7" i="4"/>
  <c r="G12" i="4"/>
  <c r="C48" i="1"/>
  <c r="C12" i="4"/>
  <c r="C8" i="4"/>
  <c r="C7" i="4"/>
  <c r="D48" i="1"/>
  <c r="D7" i="4"/>
  <c r="D12" i="4"/>
  <c r="D8" i="4"/>
  <c r="B48" i="1"/>
  <c r="B7" i="4"/>
  <c r="B12" i="4"/>
  <c r="B8" i="4"/>
  <c r="D28" i="2"/>
  <c r="B28" i="2"/>
  <c r="B32" i="3"/>
  <c r="B34" i="3" s="1"/>
  <c r="G32" i="3"/>
  <c r="G34" i="3" s="1"/>
  <c r="B46" i="1"/>
  <c r="C37" i="1"/>
  <c r="C46" i="1" s="1"/>
  <c r="C21" i="1"/>
  <c r="C6" i="4" s="1"/>
  <c r="F32" i="3"/>
  <c r="F34" i="3" s="1"/>
  <c r="D46" i="1"/>
  <c r="G46" i="1"/>
  <c r="F46" i="1"/>
  <c r="D32" i="3"/>
  <c r="D34" i="3" s="1"/>
  <c r="C32" i="3"/>
  <c r="C34" i="3" s="1"/>
  <c r="C28" i="2" l="1"/>
  <c r="G28" i="2"/>
  <c r="F28" i="2"/>
</calcChain>
</file>

<file path=xl/sharedStrings.xml><?xml version="1.0" encoding="utf-8"?>
<sst xmlns="http://schemas.openxmlformats.org/spreadsheetml/2006/main" count="95" uniqueCount="85">
  <si>
    <t>ASSETS</t>
  </si>
  <si>
    <t>NON CURRENT ASSETS</t>
  </si>
  <si>
    <t>CURRENT ASSETS</t>
  </si>
  <si>
    <t>Gross Profit</t>
  </si>
  <si>
    <t>Operating Profit</t>
  </si>
  <si>
    <t>Financial Expenses</t>
  </si>
  <si>
    <t>Inventories</t>
  </si>
  <si>
    <t>Property, plant and equipment</t>
  </si>
  <si>
    <t>Current tax</t>
  </si>
  <si>
    <t>Deferred tax</t>
  </si>
  <si>
    <t>Retained earnings</t>
  </si>
  <si>
    <t>Cash &amp; Cash-equivalents</t>
  </si>
  <si>
    <t>Account receivables</t>
  </si>
  <si>
    <t>Share premium</t>
  </si>
  <si>
    <t>Income tax paid</t>
  </si>
  <si>
    <t>Administrative expenses</t>
  </si>
  <si>
    <t>Intangible assets</t>
  </si>
  <si>
    <t>Dividend paid</t>
  </si>
  <si>
    <t>AGNI SYSTEMS LIMITED</t>
  </si>
  <si>
    <t>Deferred expenditure</t>
  </si>
  <si>
    <t>Investment in Listed Stock</t>
  </si>
  <si>
    <t>Advances, deposits and prepayment</t>
  </si>
  <si>
    <t>Share capital</t>
  </si>
  <si>
    <t>Provision for expenses and other liabilities</t>
  </si>
  <si>
    <t>Liabilities for services</t>
  </si>
  <si>
    <t>Liabilities for other finance</t>
  </si>
  <si>
    <t>Provision against investment in shares</t>
  </si>
  <si>
    <t>Provision for income tax</t>
  </si>
  <si>
    <t>Collection from customers</t>
  </si>
  <si>
    <t>Payment for expenses and others</t>
  </si>
  <si>
    <t>Advances</t>
  </si>
  <si>
    <t>Purchase of property, plant &amp; equipment</t>
  </si>
  <si>
    <t>Investment in listed stock</t>
  </si>
  <si>
    <t>Interest income</t>
  </si>
  <si>
    <t>Share investment income</t>
  </si>
  <si>
    <t>Marginal loan</t>
  </si>
  <si>
    <t>Investment in associates</t>
  </si>
  <si>
    <t>Long term borrowings</t>
  </si>
  <si>
    <t>Current portion of long term borrowings</t>
  </si>
  <si>
    <t>Investment associates</t>
  </si>
  <si>
    <t>Investment in intangible assets</t>
  </si>
  <si>
    <t>Advances, deposits and other investment</t>
  </si>
  <si>
    <t>Payment against long term borrowings</t>
  </si>
  <si>
    <t>Proceeds from long term borrowings</t>
  </si>
  <si>
    <t>Investment in FDR</t>
  </si>
  <si>
    <t>Investment income/loss</t>
  </si>
  <si>
    <t>Provision for contribution against WPPF</t>
  </si>
  <si>
    <t>Dividend received</t>
  </si>
  <si>
    <t>Debt to Equity</t>
  </si>
  <si>
    <t>Current Ratio</t>
  </si>
  <si>
    <t>Operating Margin</t>
  </si>
  <si>
    <t>Balance Sheet</t>
  </si>
  <si>
    <t>As at year end</t>
  </si>
  <si>
    <t>Liabilities and Capital</t>
  </si>
  <si>
    <t>Liabilities</t>
  </si>
  <si>
    <t>Non Current Liabilities</t>
  </si>
  <si>
    <t>Current Liabilities</t>
  </si>
  <si>
    <t>Shareholders’ Equity</t>
  </si>
  <si>
    <t>Net assets value per share</t>
  </si>
  <si>
    <t>Shares to calculate NAVPS</t>
  </si>
  <si>
    <t>Income Statement</t>
  </si>
  <si>
    <t>Net Revenues</t>
  </si>
  <si>
    <t>Cost of goods sold</t>
  </si>
  <si>
    <t>Operating Income/(Expenses)</t>
  </si>
  <si>
    <t>Non-Operating Income/(Expenses)</t>
  </si>
  <si>
    <t>Others</t>
  </si>
  <si>
    <t>Profit Before contribution to WPPF</t>
  </si>
  <si>
    <t>Profit Before Taxation</t>
  </si>
  <si>
    <t>Net Profit</t>
  </si>
  <si>
    <t>Earnings per share (par value Taka 10)</t>
  </si>
  <si>
    <t>Shares to Calculate EPS</t>
  </si>
  <si>
    <t>Cash Flow Statement</t>
  </si>
  <si>
    <t>Net Cash Flows - Operating Activities</t>
  </si>
  <si>
    <t>Net Cash Flows - Investment Activities</t>
  </si>
  <si>
    <t>Net Cash Flows - Financing Activities</t>
  </si>
  <si>
    <t>Net Change in Cash Flows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</si>
  <si>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</si>
  <si>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</si>
  <si>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</si>
  <si>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</si>
  <si>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Return on Asset (ROA)</t>
  </si>
  <si>
    <t>Return on Equity (ROE)</t>
  </si>
  <si>
    <t>Net Margin</t>
  </si>
  <si>
    <t>Return on Invested Capital (ROIC)</t>
  </si>
  <si>
    <t>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</si>
</sst>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4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3" fontId="1" fillId="0" borderId="0" xfId="0" applyNumberFormat="1" applyFont="1"/>
    <xf numFmtId="3" fontId="0" fillId="0" borderId="1" xfId="0" applyNumberFormat="1" applyBorder="1"/>
    <xf numFmtId="0" fontId="0" fillId="0" borderId="0" xfId="0" applyFont="1"/>
    <xf numFmtId="3" fontId="0" fillId="0" borderId="0" xfId="0" applyNumberFormat="1" applyFont="1"/>
    <xf numFmtId="0" fontId="0" fillId="0" borderId="0" xfId="0" applyBorder="1"/>
    <xf numFmtId="3" fontId="1" fillId="0" borderId="0" xfId="0" applyNumberFormat="1" applyFont="1" applyBorder="1"/>
    <xf numFmtId="3" fontId="1" fillId="0" borderId="2" xfId="0" applyNumberFormat="1" applyFont="1" applyBorder="1"/>
    <xf numFmtId="0" fontId="1" fillId="0" borderId="0" xfId="0" applyFont="1" applyBorder="1"/>
    <xf numFmtId="2" fontId="1" fillId="0" borderId="0" xfId="0" applyNumberFormat="1" applyFont="1"/>
    <xf numFmtId="3" fontId="1" fillId="0" borderId="3" xfId="0" applyNumberFormat="1" applyFont="1" applyBorder="1"/>
    <xf numFmtId="3" fontId="0" fillId="0" borderId="0" xfId="0" applyNumberFormat="1" applyFont="1" applyBorder="1"/>
    <xf numFmtId="3" fontId="1" fillId="0" borderId="4" xfId="0" applyNumberFormat="1" applyFont="1" applyBorder="1"/>
    <xf numFmtId="3" fontId="0" fillId="0" borderId="0" xfId="0" applyNumberFormat="1" applyFill="1"/>
    <xf numFmtId="3" fontId="1" fillId="0" borderId="0" xfId="0" applyNumberFormat="1" applyFont="1" applyFill="1"/>
    <xf numFmtId="4" fontId="1" fillId="0" borderId="0" xfId="0" applyNumberFormat="1" applyFont="1"/>
    <xf numFmtId="0" fontId="1" fillId="0" borderId="0" xfId="0" applyFont="1" applyAlignment="1">
      <alignment horizontal="center" vertical="center"/>
    </xf>
    <xf numFmtId="15" fontId="1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5" fontId="1" fillId="0" borderId="0" xfId="0" applyNumberFormat="1" applyFont="1" applyAlignment="1">
      <alignment horizontal="center" vertical="center"/>
    </xf>
    <xf numFmtId="15" fontId="0" fillId="0" borderId="0" xfId="0" applyNumberFormat="1"/>
    <xf numFmtId="3" fontId="0" fillId="0" borderId="0" xfId="0" applyNumberFormat="1" applyFont="1" applyFill="1"/>
    <xf numFmtId="3" fontId="2" fillId="0" borderId="0" xfId="0" applyNumberFormat="1" applyFont="1"/>
    <xf numFmtId="0" fontId="0" fillId="0" borderId="1" xfId="0" applyBorder="1"/>
    <xf numFmtId="164" fontId="0" fillId="0" borderId="0" xfId="1" applyNumberFormat="1" applyFont="1"/>
    <xf numFmtId="164" fontId="1" fillId="0" borderId="4" xfId="1" applyNumberFormat="1" applyFont="1" applyBorder="1"/>
    <xf numFmtId="164" fontId="3" fillId="0" borderId="4" xfId="1" applyNumberFormat="1" applyFont="1" applyBorder="1"/>
    <xf numFmtId="164" fontId="1" fillId="0" borderId="0" xfId="1" applyNumberFormat="1" applyFont="1"/>
    <xf numFmtId="3" fontId="0" fillId="0" borderId="0" xfId="0" applyNumberFormat="1" applyFont="1" applyFill="1" applyBorder="1"/>
    <xf numFmtId="164" fontId="0" fillId="0" borderId="0" xfId="1" applyNumberFormat="1" applyFont="1" applyFill="1" applyBorder="1"/>
    <xf numFmtId="164" fontId="0" fillId="0" borderId="0" xfId="1" applyNumberFormat="1" applyFont="1" applyBorder="1"/>
    <xf numFmtId="165" fontId="0" fillId="0" borderId="0" xfId="2" applyNumberFormat="1" applyFont="1"/>
    <xf numFmtId="166" fontId="0" fillId="0" borderId="0" xfId="0" applyNumberFormat="1"/>
    <xf numFmtId="0" fontId="2" fillId="0" borderId="0" xfId="0" applyFont="1" applyFill="1"/>
    <xf numFmtId="0" fontId="1" fillId="0" borderId="1" xfId="0" applyFont="1" applyBorder="1" applyAlignment="1">
      <alignment horizontal="left"/>
    </xf>
    <xf numFmtId="0" fontId="5" fillId="0" borderId="0" xfId="0" applyFont="1"/>
    <xf numFmtId="0" fontId="2" fillId="0" borderId="1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" fillId="0" borderId="1" xfId="0" applyFont="1" applyBorder="1"/>
    <xf numFmtId="0" fontId="1" fillId="0" borderId="2" xfId="0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4" sqref="K4"/>
    </sheetView>
  </sheetViews>
  <sheetFormatPr defaultRowHeight="15" x14ac:dyDescent="0.25"/>
  <cols>
    <col min="1" max="1" width="55" customWidth="1"/>
    <col min="2" max="2" width="14.42578125" customWidth="1"/>
    <col min="3" max="3" width="16.42578125" customWidth="1"/>
    <col min="4" max="5" width="15.5703125" customWidth="1"/>
    <col min="6" max="6" width="16.42578125" customWidth="1"/>
    <col min="7" max="7" width="17.140625" customWidth="1"/>
    <col min="8" max="9" width="12.7109375" bestFit="1" customWidth="1"/>
  </cols>
  <sheetData>
    <row r="1" spans="1:9" ht="15.75" x14ac:dyDescent="0.25">
      <c r="A1" s="4" t="s">
        <v>18</v>
      </c>
    </row>
    <row r="2" spans="1:9" ht="15.75" x14ac:dyDescent="0.25">
      <c r="A2" s="4" t="s">
        <v>51</v>
      </c>
    </row>
    <row r="3" spans="1:9" ht="15.75" x14ac:dyDescent="0.25">
      <c r="A3" s="4" t="s">
        <v>52</v>
      </c>
    </row>
    <row r="5" spans="1:9" ht="15.75" x14ac:dyDescent="0.25">
      <c r="B5" s="4">
        <v>2012</v>
      </c>
      <c r="C5" s="37">
        <v>2013</v>
      </c>
      <c r="D5" s="4">
        <v>2014</v>
      </c>
      <c r="E5" s="4">
        <v>2015</v>
      </c>
      <c r="F5" s="4">
        <v>2016</v>
      </c>
      <c r="G5" s="4">
        <v>2017</v>
      </c>
      <c r="H5" s="4">
        <v>2018</v>
      </c>
      <c r="I5" s="4">
        <v>2019</v>
      </c>
    </row>
    <row r="6" spans="1:9" x14ac:dyDescent="0.25">
      <c r="A6" s="38" t="s">
        <v>0</v>
      </c>
    </row>
    <row r="7" spans="1:9" x14ac:dyDescent="0.25">
      <c r="A7" s="39" t="s">
        <v>1</v>
      </c>
      <c r="B7" s="5">
        <f>SUM(B8:B11)</f>
        <v>307930440</v>
      </c>
      <c r="C7" s="5">
        <f t="shared" ref="C7:I7" si="0">SUM(C8:C11)</f>
        <v>575304273</v>
      </c>
      <c r="D7" s="5">
        <f t="shared" si="0"/>
        <v>606007829</v>
      </c>
      <c r="E7" s="5">
        <f t="shared" si="0"/>
        <v>613797825</v>
      </c>
      <c r="F7" s="5">
        <f t="shared" si="0"/>
        <v>657968483</v>
      </c>
      <c r="G7" s="5">
        <f t="shared" si="0"/>
        <v>637702096</v>
      </c>
      <c r="H7" s="5">
        <f t="shared" si="0"/>
        <v>612633361</v>
      </c>
      <c r="I7" s="5">
        <f t="shared" si="0"/>
        <v>597641911</v>
      </c>
    </row>
    <row r="8" spans="1:9" x14ac:dyDescent="0.25">
      <c r="A8" t="s">
        <v>7</v>
      </c>
      <c r="B8" s="1">
        <v>302459085</v>
      </c>
      <c r="C8" s="1">
        <v>462957768</v>
      </c>
      <c r="D8" s="8">
        <v>481225846</v>
      </c>
      <c r="E8" s="8">
        <v>572106460</v>
      </c>
      <c r="F8" s="8">
        <v>599943724</v>
      </c>
      <c r="G8" s="1">
        <v>583277289</v>
      </c>
      <c r="H8" s="1">
        <v>561755183</v>
      </c>
      <c r="I8" s="1">
        <v>550267703</v>
      </c>
    </row>
    <row r="9" spans="1:9" x14ac:dyDescent="0.25">
      <c r="A9" t="s">
        <v>19</v>
      </c>
      <c r="B9" s="1">
        <v>5471355</v>
      </c>
      <c r="C9" s="1">
        <v>0</v>
      </c>
      <c r="D9" s="8">
        <v>0</v>
      </c>
      <c r="E9" s="8">
        <v>0</v>
      </c>
      <c r="F9" s="8">
        <v>0</v>
      </c>
      <c r="G9" s="1">
        <v>0</v>
      </c>
    </row>
    <row r="10" spans="1:9" x14ac:dyDescent="0.25">
      <c r="A10" t="s">
        <v>36</v>
      </c>
      <c r="B10" s="1">
        <v>0</v>
      </c>
      <c r="C10" s="1">
        <v>63076143</v>
      </c>
      <c r="D10" s="8">
        <v>78089343</v>
      </c>
      <c r="E10" s="8">
        <v>25000</v>
      </c>
      <c r="F10" s="8">
        <v>20025000</v>
      </c>
      <c r="G10" s="1">
        <v>20025000</v>
      </c>
      <c r="H10" s="1">
        <v>20025000</v>
      </c>
      <c r="I10" s="1">
        <v>20025000</v>
      </c>
    </row>
    <row r="11" spans="1:9" x14ac:dyDescent="0.25">
      <c r="A11" t="s">
        <v>16</v>
      </c>
      <c r="B11" s="1">
        <v>0</v>
      </c>
      <c r="C11" s="1">
        <v>49270362</v>
      </c>
      <c r="D11" s="8">
        <v>46692640</v>
      </c>
      <c r="E11" s="8">
        <v>41666365</v>
      </c>
      <c r="F11" s="8">
        <v>37999759</v>
      </c>
      <c r="G11" s="1">
        <v>34399807</v>
      </c>
      <c r="H11" s="1">
        <v>30853178</v>
      </c>
      <c r="I11" s="1">
        <v>27349208</v>
      </c>
    </row>
    <row r="12" spans="1:9" x14ac:dyDescent="0.25">
      <c r="B12" s="1"/>
      <c r="C12" s="1"/>
      <c r="D12" s="8"/>
      <c r="E12" s="8"/>
      <c r="F12" s="8"/>
      <c r="G12" s="8"/>
    </row>
    <row r="13" spans="1:9" x14ac:dyDescent="0.25">
      <c r="A13" s="39" t="s">
        <v>2</v>
      </c>
      <c r="B13" s="5">
        <f t="shared" ref="B13:I13" si="1">SUM(B14:B19)</f>
        <v>461613553</v>
      </c>
      <c r="C13" s="5">
        <f t="shared" si="1"/>
        <v>333544474</v>
      </c>
      <c r="D13" s="5">
        <f t="shared" si="1"/>
        <v>540030703</v>
      </c>
      <c r="E13" s="5">
        <f t="shared" si="1"/>
        <v>867393439</v>
      </c>
      <c r="F13" s="5">
        <f t="shared" si="1"/>
        <v>531117666</v>
      </c>
      <c r="G13" s="5">
        <f t="shared" si="1"/>
        <v>575848144</v>
      </c>
      <c r="H13" s="5">
        <f t="shared" si="1"/>
        <v>579040982</v>
      </c>
      <c r="I13" s="5">
        <f t="shared" si="1"/>
        <v>580014618</v>
      </c>
    </row>
    <row r="14" spans="1:9" x14ac:dyDescent="0.25">
      <c r="A14" s="7" t="s">
        <v>6</v>
      </c>
      <c r="B14" s="1">
        <v>13622038</v>
      </c>
      <c r="C14" s="1">
        <v>18854716</v>
      </c>
      <c r="D14" s="8">
        <v>27944807</v>
      </c>
      <c r="E14" s="8">
        <v>20079067</v>
      </c>
      <c r="F14" s="8">
        <v>25453732</v>
      </c>
      <c r="G14" s="8">
        <v>23093576</v>
      </c>
      <c r="H14" s="8">
        <v>24537248</v>
      </c>
      <c r="I14" s="8">
        <v>18378336</v>
      </c>
    </row>
    <row r="15" spans="1:9" x14ac:dyDescent="0.25">
      <c r="A15" s="7" t="s">
        <v>12</v>
      </c>
      <c r="B15" s="1">
        <v>74064170</v>
      </c>
      <c r="C15" s="1">
        <v>104003522</v>
      </c>
      <c r="D15" s="8">
        <v>267863906</v>
      </c>
      <c r="E15" s="8">
        <v>499217208</v>
      </c>
      <c r="F15" s="8">
        <v>215328589</v>
      </c>
      <c r="G15" s="8">
        <v>268247922</v>
      </c>
      <c r="H15" s="8">
        <v>285019511</v>
      </c>
      <c r="I15" s="8">
        <v>312235111</v>
      </c>
    </row>
    <row r="16" spans="1:9" x14ac:dyDescent="0.25">
      <c r="A16" s="7" t="s">
        <v>20</v>
      </c>
      <c r="B16" s="1">
        <v>53257541</v>
      </c>
      <c r="C16" s="1">
        <v>41238458</v>
      </c>
      <c r="D16" s="8">
        <v>41238458</v>
      </c>
      <c r="E16" s="8">
        <v>11310879</v>
      </c>
      <c r="F16" s="8">
        <v>11155223</v>
      </c>
      <c r="G16" s="8">
        <v>2072136</v>
      </c>
      <c r="H16" s="8">
        <v>680000</v>
      </c>
      <c r="I16" s="8">
        <v>1190439</v>
      </c>
    </row>
    <row r="17" spans="1:9" x14ac:dyDescent="0.25">
      <c r="A17" s="7" t="s">
        <v>44</v>
      </c>
      <c r="B17" s="1">
        <v>0</v>
      </c>
      <c r="C17" s="1">
        <v>0</v>
      </c>
      <c r="D17" s="8">
        <v>0</v>
      </c>
      <c r="E17" s="8">
        <v>61147500</v>
      </c>
      <c r="F17" s="8">
        <v>0</v>
      </c>
      <c r="G17" s="8">
        <v>0</v>
      </c>
      <c r="H17" s="8"/>
    </row>
    <row r="18" spans="1:9" x14ac:dyDescent="0.25">
      <c r="A18" s="7" t="s">
        <v>21</v>
      </c>
      <c r="B18" s="1">
        <v>259854825</v>
      </c>
      <c r="C18" s="1">
        <v>110974502</v>
      </c>
      <c r="D18" s="8">
        <v>104015020</v>
      </c>
      <c r="E18" s="8">
        <v>192911302</v>
      </c>
      <c r="F18" s="8">
        <v>224745762</v>
      </c>
      <c r="G18" s="8">
        <v>244385064</v>
      </c>
      <c r="H18" s="8">
        <v>247676682</v>
      </c>
      <c r="I18" s="8">
        <v>210408759</v>
      </c>
    </row>
    <row r="19" spans="1:9" x14ac:dyDescent="0.25">
      <c r="A19" s="7" t="s">
        <v>11</v>
      </c>
      <c r="B19" s="1">
        <v>60814979</v>
      </c>
      <c r="C19" s="1">
        <v>58473276</v>
      </c>
      <c r="D19" s="8">
        <v>98968512</v>
      </c>
      <c r="E19" s="8">
        <v>82727483</v>
      </c>
      <c r="F19" s="8">
        <v>54434360</v>
      </c>
      <c r="G19" s="8">
        <v>38049446</v>
      </c>
      <c r="H19" s="8">
        <v>21127541</v>
      </c>
      <c r="I19" s="8">
        <v>37801973</v>
      </c>
    </row>
    <row r="21" spans="1:9" x14ac:dyDescent="0.25">
      <c r="A21" s="3"/>
      <c r="B21" s="5">
        <f t="shared" ref="B21:I21" si="2">SUM(B7,B13)</f>
        <v>769543993</v>
      </c>
      <c r="C21" s="5">
        <f t="shared" si="2"/>
        <v>908848747</v>
      </c>
      <c r="D21" s="5">
        <f t="shared" si="2"/>
        <v>1146038532</v>
      </c>
      <c r="E21" s="5">
        <f t="shared" si="2"/>
        <v>1481191264</v>
      </c>
      <c r="F21" s="5">
        <f t="shared" si="2"/>
        <v>1189086149</v>
      </c>
      <c r="G21" s="5">
        <f t="shared" si="2"/>
        <v>1213550240</v>
      </c>
      <c r="H21" s="5">
        <f t="shared" si="2"/>
        <v>1191674343</v>
      </c>
      <c r="I21" s="5">
        <f t="shared" si="2"/>
        <v>1177656529</v>
      </c>
    </row>
    <row r="22" spans="1:9" x14ac:dyDescent="0.25">
      <c r="G22" s="1"/>
    </row>
    <row r="23" spans="1:9" ht="15.75" x14ac:dyDescent="0.25">
      <c r="A23" s="40" t="s">
        <v>53</v>
      </c>
      <c r="C23" s="5"/>
      <c r="D23" s="3"/>
      <c r="E23" s="3"/>
      <c r="F23" s="3"/>
      <c r="G23" s="3"/>
    </row>
    <row r="24" spans="1:9" ht="15.75" x14ac:dyDescent="0.25">
      <c r="A24" s="41" t="s">
        <v>54</v>
      </c>
      <c r="C24" s="1"/>
      <c r="D24" s="1"/>
      <c r="E24" s="1"/>
      <c r="F24" s="1"/>
      <c r="G24" s="1"/>
    </row>
    <row r="25" spans="1:9" x14ac:dyDescent="0.25">
      <c r="A25" s="39" t="s">
        <v>55</v>
      </c>
      <c r="B25" s="5">
        <f>SUM(B26:B27)</f>
        <v>8377804</v>
      </c>
      <c r="C25" s="5">
        <f t="shared" ref="C25:I25" si="3">SUM(C26:C27)</f>
        <v>68716342</v>
      </c>
      <c r="D25" s="5">
        <f t="shared" si="3"/>
        <v>96160542</v>
      </c>
      <c r="E25" s="5">
        <f t="shared" si="3"/>
        <v>46779721</v>
      </c>
      <c r="F25" s="5">
        <f t="shared" si="3"/>
        <v>105815348</v>
      </c>
      <c r="G25" s="5">
        <f t="shared" si="3"/>
        <v>74970442</v>
      </c>
      <c r="H25" s="5">
        <f t="shared" si="3"/>
        <v>44697320</v>
      </c>
      <c r="I25" s="5">
        <f t="shared" si="3"/>
        <v>13988208</v>
      </c>
    </row>
    <row r="26" spans="1:9" x14ac:dyDescent="0.25">
      <c r="A26" s="7" t="s">
        <v>37</v>
      </c>
      <c r="B26" s="8">
        <v>0</v>
      </c>
      <c r="C26" s="8">
        <v>54561178</v>
      </c>
      <c r="D26" s="8">
        <v>82004378</v>
      </c>
      <c r="E26" s="8">
        <v>35430020</v>
      </c>
      <c r="F26" s="8">
        <v>96088046</v>
      </c>
      <c r="G26" s="8">
        <v>66065721</v>
      </c>
      <c r="H26" s="8">
        <v>32464609</v>
      </c>
      <c r="I26" s="1">
        <v>2481907</v>
      </c>
    </row>
    <row r="27" spans="1:9" x14ac:dyDescent="0.25">
      <c r="A27" t="s">
        <v>9</v>
      </c>
      <c r="B27" s="8">
        <v>8377804</v>
      </c>
      <c r="C27" s="8">
        <v>14155164</v>
      </c>
      <c r="D27" s="8">
        <v>14156164</v>
      </c>
      <c r="E27" s="8">
        <v>11349701</v>
      </c>
      <c r="F27" s="8">
        <v>9727302</v>
      </c>
      <c r="G27" s="8">
        <v>8904721</v>
      </c>
      <c r="H27" s="8">
        <v>12232711</v>
      </c>
      <c r="I27" s="1">
        <v>11506301</v>
      </c>
    </row>
    <row r="29" spans="1:9" x14ac:dyDescent="0.25">
      <c r="A29" s="39" t="s">
        <v>56</v>
      </c>
      <c r="B29" s="5">
        <f>SUM(B30:B35)</f>
        <v>38932203</v>
      </c>
      <c r="C29" s="5">
        <f t="shared" ref="C29:I29" si="4">SUM(C30:C35)</f>
        <v>70364468</v>
      </c>
      <c r="D29" s="5">
        <f t="shared" si="4"/>
        <v>231090031</v>
      </c>
      <c r="E29" s="5">
        <f t="shared" si="4"/>
        <v>549196717</v>
      </c>
      <c r="F29" s="5">
        <f t="shared" si="4"/>
        <v>130671309</v>
      </c>
      <c r="G29" s="5">
        <f t="shared" si="4"/>
        <v>146909793</v>
      </c>
      <c r="H29" s="5">
        <f t="shared" si="4"/>
        <v>118660355</v>
      </c>
      <c r="I29" s="5">
        <f t="shared" si="4"/>
        <v>115835513</v>
      </c>
    </row>
    <row r="30" spans="1:9" x14ac:dyDescent="0.25">
      <c r="A30" s="7" t="s">
        <v>23</v>
      </c>
      <c r="B30" s="8">
        <v>4934520</v>
      </c>
      <c r="C30" s="8">
        <v>4976561</v>
      </c>
      <c r="D30" s="8">
        <v>18704204</v>
      </c>
      <c r="E30" s="8">
        <v>13563763</v>
      </c>
      <c r="F30" s="8">
        <v>18912559</v>
      </c>
      <c r="G30" s="8">
        <v>24044043</v>
      </c>
      <c r="H30" s="8">
        <v>15430550</v>
      </c>
      <c r="I30" s="1">
        <v>19131450</v>
      </c>
    </row>
    <row r="31" spans="1:9" x14ac:dyDescent="0.25">
      <c r="A31" s="7" t="s">
        <v>24</v>
      </c>
      <c r="B31" s="8">
        <v>1589101</v>
      </c>
      <c r="C31" s="8">
        <v>14913861</v>
      </c>
      <c r="D31" s="8">
        <v>156621177</v>
      </c>
      <c r="E31" s="8">
        <v>368227436</v>
      </c>
      <c r="F31" s="8">
        <v>38175404</v>
      </c>
      <c r="G31" s="8">
        <v>38215074</v>
      </c>
      <c r="H31" s="8">
        <v>11431835</v>
      </c>
      <c r="I31" s="1">
        <v>11336092</v>
      </c>
    </row>
    <row r="32" spans="1:9" x14ac:dyDescent="0.25">
      <c r="A32" s="7" t="s">
        <v>38</v>
      </c>
      <c r="B32" s="8">
        <v>0</v>
      </c>
      <c r="C32" s="8">
        <v>18374716</v>
      </c>
      <c r="D32" s="8">
        <v>18374716</v>
      </c>
      <c r="E32" s="8">
        <v>21708532</v>
      </c>
      <c r="F32" s="8">
        <v>23919234</v>
      </c>
      <c r="G32" s="8">
        <v>18484272</v>
      </c>
      <c r="H32" s="8">
        <v>24462000</v>
      </c>
      <c r="I32" s="1">
        <v>7524456</v>
      </c>
    </row>
    <row r="33" spans="1:9" x14ac:dyDescent="0.25">
      <c r="A33" s="7" t="s">
        <v>25</v>
      </c>
      <c r="B33" s="8">
        <v>17802300</v>
      </c>
      <c r="C33" s="8">
        <v>14456575</v>
      </c>
      <c r="D33" s="8">
        <v>14947178</v>
      </c>
      <c r="E33" s="1">
        <v>116028263</v>
      </c>
      <c r="F33" s="8">
        <v>7391625</v>
      </c>
      <c r="G33" s="8">
        <v>15112040</v>
      </c>
      <c r="H33" s="8">
        <v>5701642</v>
      </c>
      <c r="I33" s="1">
        <v>5362545</v>
      </c>
    </row>
    <row r="34" spans="1:9" x14ac:dyDescent="0.25">
      <c r="A34" s="7" t="s">
        <v>26</v>
      </c>
      <c r="B34" s="8">
        <v>5292745</v>
      </c>
      <c r="C34" s="8">
        <v>2315167</v>
      </c>
      <c r="D34" s="8">
        <v>2315168</v>
      </c>
      <c r="E34" s="1">
        <v>0</v>
      </c>
      <c r="F34" s="8">
        <v>0</v>
      </c>
      <c r="G34" s="8">
        <v>0</v>
      </c>
    </row>
    <row r="35" spans="1:9" x14ac:dyDescent="0.25">
      <c r="A35" s="7" t="s">
        <v>27</v>
      </c>
      <c r="B35" s="8">
        <v>9313537</v>
      </c>
      <c r="C35" s="8">
        <v>15327588</v>
      </c>
      <c r="D35" s="8">
        <v>20127588</v>
      </c>
      <c r="E35" s="1">
        <v>29668723</v>
      </c>
      <c r="F35" s="8">
        <v>42272487</v>
      </c>
      <c r="G35" s="8">
        <v>51054364</v>
      </c>
      <c r="H35" s="8">
        <v>61634328</v>
      </c>
      <c r="I35" s="1">
        <v>72480970</v>
      </c>
    </row>
    <row r="36" spans="1:9" x14ac:dyDescent="0.25">
      <c r="B36" s="1"/>
      <c r="C36" s="1"/>
      <c r="G36" s="1"/>
    </row>
    <row r="37" spans="1:9" x14ac:dyDescent="0.25">
      <c r="A37" s="3"/>
      <c r="B37" s="5">
        <f t="shared" ref="B37:I37" si="5">SUM(B25,B29)</f>
        <v>47310007</v>
      </c>
      <c r="C37" s="5">
        <f t="shared" si="5"/>
        <v>139080810</v>
      </c>
      <c r="D37" s="5">
        <f t="shared" si="5"/>
        <v>327250573</v>
      </c>
      <c r="E37" s="5">
        <f t="shared" si="5"/>
        <v>595976438</v>
      </c>
      <c r="F37" s="5">
        <f t="shared" si="5"/>
        <v>236486657</v>
      </c>
      <c r="G37" s="5">
        <f t="shared" si="5"/>
        <v>221880235</v>
      </c>
      <c r="H37" s="5">
        <f t="shared" si="5"/>
        <v>163357675</v>
      </c>
      <c r="I37" s="5">
        <f t="shared" si="5"/>
        <v>129823721</v>
      </c>
    </row>
    <row r="38" spans="1:9" x14ac:dyDescent="0.25">
      <c r="A38" s="3"/>
      <c r="B38" s="5"/>
      <c r="C38" s="5"/>
      <c r="D38" s="5"/>
      <c r="E38" s="5"/>
      <c r="F38" s="5"/>
      <c r="G38" s="5"/>
      <c r="H38" s="5"/>
    </row>
    <row r="39" spans="1:9" x14ac:dyDescent="0.25">
      <c r="A39" s="39" t="s">
        <v>57</v>
      </c>
      <c r="B39" s="5">
        <f t="shared" ref="B39:D39" si="6">SUM(B40:B42)</f>
        <v>722233986</v>
      </c>
      <c r="C39" s="5">
        <f t="shared" si="6"/>
        <v>769767937</v>
      </c>
      <c r="D39" s="5">
        <f t="shared" si="6"/>
        <v>818787959</v>
      </c>
      <c r="E39" s="5">
        <f t="shared" ref="E39" si="7">SUM(E40:E42)</f>
        <v>885214826</v>
      </c>
      <c r="F39" s="5">
        <f t="shared" ref="F39" si="8">SUM(F40:F42)</f>
        <v>952599492</v>
      </c>
      <c r="G39" s="5">
        <f t="shared" ref="G39:I39" si="9">SUM(G40:G42)</f>
        <v>991670005</v>
      </c>
      <c r="H39" s="5">
        <f t="shared" si="9"/>
        <v>1028316668</v>
      </c>
      <c r="I39" s="5">
        <f t="shared" si="9"/>
        <v>1047832808</v>
      </c>
    </row>
    <row r="40" spans="1:9" x14ac:dyDescent="0.25">
      <c r="A40" t="s">
        <v>22</v>
      </c>
      <c r="B40" s="1">
        <v>428090770</v>
      </c>
      <c r="C40" s="1">
        <v>470899840</v>
      </c>
      <c r="D40" s="1">
        <v>517989820</v>
      </c>
      <c r="E40" s="1">
        <v>569788800</v>
      </c>
      <c r="F40" s="1">
        <v>626767680</v>
      </c>
      <c r="G40" s="1">
        <v>658106060</v>
      </c>
      <c r="H40" s="1">
        <v>691011360</v>
      </c>
      <c r="I40" s="1">
        <v>725561920</v>
      </c>
    </row>
    <row r="41" spans="1:9" x14ac:dyDescent="0.25">
      <c r="A41" t="s">
        <v>13</v>
      </c>
      <c r="B41" s="1">
        <v>232568500</v>
      </c>
      <c r="C41" s="1">
        <v>232568500</v>
      </c>
      <c r="D41" s="1">
        <v>232568500</v>
      </c>
      <c r="E41" s="1">
        <v>232568500</v>
      </c>
      <c r="F41" s="1">
        <v>232568500</v>
      </c>
      <c r="G41" s="1">
        <v>232568500</v>
      </c>
      <c r="H41" s="1">
        <v>232568500</v>
      </c>
      <c r="I41" s="1">
        <v>232568500</v>
      </c>
    </row>
    <row r="42" spans="1:9" x14ac:dyDescent="0.25">
      <c r="A42" t="s">
        <v>10</v>
      </c>
      <c r="B42" s="1">
        <v>61574716</v>
      </c>
      <c r="C42" s="1">
        <v>66299597</v>
      </c>
      <c r="D42" s="1">
        <v>68229639</v>
      </c>
      <c r="E42" s="1">
        <v>82857526</v>
      </c>
      <c r="F42" s="1">
        <v>93263312</v>
      </c>
      <c r="G42" s="1">
        <v>100995445</v>
      </c>
      <c r="H42" s="1">
        <v>104736808</v>
      </c>
      <c r="I42" s="1">
        <v>89702388</v>
      </c>
    </row>
    <row r="43" spans="1:9" x14ac:dyDescent="0.25">
      <c r="A43" s="3"/>
      <c r="B43" s="5"/>
      <c r="C43" s="5"/>
      <c r="D43" s="5"/>
      <c r="E43" s="5"/>
      <c r="F43" s="5"/>
      <c r="G43" s="5"/>
      <c r="H43" s="5"/>
    </row>
    <row r="44" spans="1:9" x14ac:dyDescent="0.25">
      <c r="A44" s="3"/>
      <c r="B44" s="5"/>
      <c r="C44" s="5"/>
      <c r="D44" s="5"/>
      <c r="E44" s="5"/>
      <c r="F44" s="5"/>
      <c r="G44" s="5"/>
      <c r="H44" s="5"/>
    </row>
    <row r="45" spans="1:9" x14ac:dyDescent="0.25">
      <c r="A45" s="3"/>
      <c r="B45" s="1"/>
      <c r="C45" s="1"/>
      <c r="D45" s="17"/>
      <c r="E45" s="17"/>
      <c r="F45" s="17"/>
      <c r="G45" s="1"/>
    </row>
    <row r="46" spans="1:9" x14ac:dyDescent="0.25">
      <c r="A46" s="3"/>
      <c r="B46" s="5">
        <f t="shared" ref="B46:I46" si="10">SUM(B39,B37)</f>
        <v>769543993</v>
      </c>
      <c r="C46" s="5">
        <f t="shared" si="10"/>
        <v>908848747</v>
      </c>
      <c r="D46" s="5">
        <f t="shared" si="10"/>
        <v>1146038532</v>
      </c>
      <c r="E46" s="5">
        <f t="shared" si="10"/>
        <v>1481191264</v>
      </c>
      <c r="F46" s="5">
        <f t="shared" si="10"/>
        <v>1189086149</v>
      </c>
      <c r="G46" s="5">
        <f t="shared" si="10"/>
        <v>1213550240</v>
      </c>
      <c r="H46" s="5">
        <f t="shared" si="10"/>
        <v>1191674343</v>
      </c>
      <c r="I46" s="5">
        <f t="shared" si="10"/>
        <v>1177656529</v>
      </c>
    </row>
    <row r="47" spans="1:9" x14ac:dyDescent="0.25">
      <c r="B47" s="1"/>
      <c r="C47" s="1"/>
      <c r="D47" s="17"/>
      <c r="E47" s="17"/>
      <c r="F47" s="17"/>
      <c r="G47" s="1"/>
    </row>
    <row r="48" spans="1:9" x14ac:dyDescent="0.25">
      <c r="A48" s="42" t="s">
        <v>58</v>
      </c>
      <c r="B48" s="19">
        <f t="shared" ref="B48:I48" si="11">B39/(B40/10)</f>
        <v>16.871047838756251</v>
      </c>
      <c r="C48" s="19">
        <f t="shared" si="11"/>
        <v>16.346744500911278</v>
      </c>
      <c r="D48" s="19">
        <f t="shared" si="11"/>
        <v>15.807028002982761</v>
      </c>
      <c r="E48" s="19">
        <f t="shared" si="11"/>
        <v>15.535841104633857</v>
      </c>
      <c r="F48" s="19">
        <f t="shared" si="11"/>
        <v>15.198605837493089</v>
      </c>
      <c r="G48" s="19">
        <f t="shared" si="11"/>
        <v>15.06854389093454</v>
      </c>
      <c r="H48" s="19">
        <f t="shared" si="11"/>
        <v>14.881327971221776</v>
      </c>
      <c r="I48" s="19">
        <f t="shared" si="11"/>
        <v>14.441673124190421</v>
      </c>
    </row>
    <row r="49" spans="1:9" x14ac:dyDescent="0.25">
      <c r="A49" s="42" t="s">
        <v>59</v>
      </c>
      <c r="B49" s="5">
        <f>B40/10</f>
        <v>42809077</v>
      </c>
      <c r="C49" s="5">
        <f t="shared" ref="C49:I49" si="12">C40/10</f>
        <v>47089984</v>
      </c>
      <c r="D49" s="5">
        <f t="shared" si="12"/>
        <v>51798982</v>
      </c>
      <c r="E49" s="5">
        <f t="shared" si="12"/>
        <v>56978880</v>
      </c>
      <c r="F49" s="5">
        <f t="shared" si="12"/>
        <v>62676768</v>
      </c>
      <c r="G49" s="5">
        <f t="shared" si="12"/>
        <v>65810606</v>
      </c>
      <c r="H49" s="5">
        <f t="shared" si="12"/>
        <v>69101136</v>
      </c>
      <c r="I49" s="5">
        <f t="shared" si="12"/>
        <v>72556192</v>
      </c>
    </row>
    <row r="50" spans="1:9" x14ac:dyDescent="0.25">
      <c r="F50" s="1"/>
    </row>
    <row r="51" spans="1:9" x14ac:dyDescent="0.25">
      <c r="B51" s="3"/>
      <c r="C51" s="19"/>
      <c r="D51" s="3"/>
      <c r="E51" s="3"/>
      <c r="F51" s="1"/>
      <c r="G51" s="1"/>
      <c r="H51" s="1"/>
      <c r="I51" s="1"/>
    </row>
    <row r="54" spans="1:9" x14ac:dyDescent="0.25">
      <c r="B54" s="1"/>
      <c r="C54" s="1"/>
      <c r="D54" s="1"/>
      <c r="E54" s="1"/>
      <c r="F54" s="1"/>
      <c r="G54" s="1"/>
      <c r="H54" s="1"/>
      <c r="I54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4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K4" sqref="K4"/>
    </sheetView>
  </sheetViews>
  <sheetFormatPr defaultRowHeight="15" x14ac:dyDescent="0.25"/>
  <cols>
    <col min="1" max="1" width="54.28515625" customWidth="1"/>
    <col min="2" max="4" width="14.5703125" bestFit="1" customWidth="1"/>
    <col min="5" max="5" width="14.5703125" customWidth="1"/>
    <col min="6" max="7" width="14.5703125" bestFit="1" customWidth="1"/>
    <col min="8" max="8" width="14" bestFit="1" customWidth="1"/>
    <col min="9" max="9" width="11.140625" bestFit="1" customWidth="1"/>
    <col min="10" max="10" width="13.5703125" bestFit="1" customWidth="1"/>
  </cols>
  <sheetData>
    <row r="1" spans="1:10" ht="15.75" x14ac:dyDescent="0.25">
      <c r="A1" s="4" t="s">
        <v>18</v>
      </c>
    </row>
    <row r="2" spans="1:10" ht="15.75" x14ac:dyDescent="0.25">
      <c r="A2" s="4" t="s">
        <v>60</v>
      </c>
      <c r="B2" s="26"/>
      <c r="C2" s="26"/>
      <c r="D2" s="26"/>
      <c r="E2" s="26"/>
      <c r="F2" s="26"/>
      <c r="G2" s="26"/>
    </row>
    <row r="3" spans="1:10" ht="15.75" x14ac:dyDescent="0.25">
      <c r="A3" s="4" t="s">
        <v>52</v>
      </c>
      <c r="B3" s="26"/>
      <c r="C3" s="26"/>
      <c r="D3" s="26"/>
      <c r="E3" s="26"/>
      <c r="F3" s="26"/>
      <c r="G3" s="26"/>
    </row>
    <row r="4" spans="1:10" ht="15.75" x14ac:dyDescent="0.25">
      <c r="B4" s="4"/>
      <c r="C4" s="4"/>
      <c r="D4" s="4"/>
      <c r="E4" s="4"/>
      <c r="F4" s="23"/>
      <c r="G4" s="2"/>
    </row>
    <row r="5" spans="1:10" ht="15.75" x14ac:dyDescent="0.25">
      <c r="A5" s="4"/>
      <c r="B5" s="4">
        <v>2012</v>
      </c>
      <c r="C5" s="37">
        <v>2013</v>
      </c>
      <c r="D5" s="4">
        <v>2014</v>
      </c>
      <c r="E5" s="4">
        <v>2015</v>
      </c>
      <c r="F5" s="4">
        <v>2016</v>
      </c>
      <c r="G5" s="4">
        <v>2017</v>
      </c>
      <c r="H5" s="4">
        <v>2018</v>
      </c>
      <c r="I5" s="4">
        <v>2019</v>
      </c>
      <c r="J5" s="24"/>
    </row>
    <row r="6" spans="1:10" x14ac:dyDescent="0.25">
      <c r="A6" s="42" t="s">
        <v>61</v>
      </c>
      <c r="B6" s="1">
        <v>160089305</v>
      </c>
      <c r="C6" s="1">
        <v>196527178</v>
      </c>
      <c r="D6" s="1">
        <v>415535712</v>
      </c>
      <c r="E6" s="1">
        <v>311984468</v>
      </c>
      <c r="F6" s="1">
        <v>336375715</v>
      </c>
      <c r="G6" s="1">
        <v>326774332</v>
      </c>
      <c r="H6" s="1">
        <v>329450195</v>
      </c>
      <c r="I6" s="1">
        <v>379807634</v>
      </c>
      <c r="J6" s="1"/>
    </row>
    <row r="7" spans="1:10" x14ac:dyDescent="0.25">
      <c r="A7" t="s">
        <v>62</v>
      </c>
      <c r="B7" s="6">
        <v>88738991</v>
      </c>
      <c r="C7" s="6">
        <v>90442284</v>
      </c>
      <c r="D7" s="6">
        <v>269286611</v>
      </c>
      <c r="E7" s="6">
        <v>147179170</v>
      </c>
      <c r="F7" s="6">
        <v>157861111</v>
      </c>
      <c r="G7" s="6">
        <v>169507646</v>
      </c>
      <c r="H7" s="27">
        <v>170785228</v>
      </c>
      <c r="I7" s="6">
        <v>234998541</v>
      </c>
      <c r="J7" s="1"/>
    </row>
    <row r="8" spans="1:10" x14ac:dyDescent="0.25">
      <c r="A8" s="42" t="s">
        <v>3</v>
      </c>
      <c r="B8" s="5">
        <f>B6-B7</f>
        <v>71350314</v>
      </c>
      <c r="C8" s="5">
        <f t="shared" ref="C8:I8" si="0">C6-C7</f>
        <v>106084894</v>
      </c>
      <c r="D8" s="5">
        <f t="shared" si="0"/>
        <v>146249101</v>
      </c>
      <c r="E8" s="5">
        <f t="shared" si="0"/>
        <v>164805298</v>
      </c>
      <c r="F8" s="5">
        <f t="shared" si="0"/>
        <v>178514604</v>
      </c>
      <c r="G8" s="5">
        <f t="shared" si="0"/>
        <v>157266686</v>
      </c>
      <c r="H8" s="5">
        <f t="shared" si="0"/>
        <v>158664967</v>
      </c>
      <c r="I8" s="5">
        <f t="shared" si="0"/>
        <v>144809093</v>
      </c>
      <c r="J8" s="5"/>
    </row>
    <row r="9" spans="1:10" x14ac:dyDescent="0.25">
      <c r="B9" s="5"/>
      <c r="C9" s="5"/>
      <c r="D9" s="5"/>
      <c r="E9" s="5"/>
      <c r="F9" s="5"/>
      <c r="G9" s="10"/>
      <c r="H9" s="5"/>
      <c r="I9" s="5"/>
      <c r="J9" s="5"/>
    </row>
    <row r="10" spans="1:10" x14ac:dyDescent="0.25">
      <c r="A10" s="42" t="s">
        <v>63</v>
      </c>
      <c r="B10" s="18">
        <f t="shared" ref="B10:I10" si="1">SUM(B11:B11)</f>
        <v>32376196</v>
      </c>
      <c r="C10" s="18">
        <f t="shared" si="1"/>
        <v>39945945</v>
      </c>
      <c r="D10" s="18">
        <f t="shared" si="1"/>
        <v>83521094</v>
      </c>
      <c r="E10" s="18">
        <f t="shared" si="1"/>
        <v>69023500</v>
      </c>
      <c r="F10" s="18">
        <f t="shared" si="1"/>
        <v>87140357</v>
      </c>
      <c r="G10" s="18">
        <f t="shared" si="1"/>
        <v>67305567</v>
      </c>
      <c r="H10" s="18">
        <f t="shared" si="1"/>
        <v>61886934</v>
      </c>
      <c r="I10" s="18">
        <f t="shared" si="1"/>
        <v>72364243</v>
      </c>
      <c r="J10" s="1"/>
    </row>
    <row r="11" spans="1:10" x14ac:dyDescent="0.25">
      <c r="A11" s="7" t="s">
        <v>15</v>
      </c>
      <c r="B11" s="25">
        <v>32376196</v>
      </c>
      <c r="C11" s="25">
        <v>39945945</v>
      </c>
      <c r="D11" s="25">
        <v>83521094</v>
      </c>
      <c r="E11" s="25">
        <v>69023500</v>
      </c>
      <c r="F11" s="25">
        <v>87140357</v>
      </c>
      <c r="G11" s="25">
        <v>67305567</v>
      </c>
      <c r="H11" s="25">
        <v>61886934</v>
      </c>
      <c r="I11" s="1">
        <v>72364243</v>
      </c>
      <c r="J11" s="1"/>
    </row>
    <row r="12" spans="1:10" x14ac:dyDescent="0.25">
      <c r="A12" s="42" t="s">
        <v>4</v>
      </c>
      <c r="B12" s="16">
        <f>B8-B10</f>
        <v>38974118</v>
      </c>
      <c r="C12" s="16">
        <f t="shared" ref="C12:I12" si="2">C8-C10</f>
        <v>66138949</v>
      </c>
      <c r="D12" s="16">
        <f t="shared" si="2"/>
        <v>62728007</v>
      </c>
      <c r="E12" s="16">
        <f t="shared" si="2"/>
        <v>95781798</v>
      </c>
      <c r="F12" s="16">
        <f t="shared" si="2"/>
        <v>91374247</v>
      </c>
      <c r="G12" s="16">
        <f t="shared" si="2"/>
        <v>89961119</v>
      </c>
      <c r="H12" s="16">
        <f t="shared" si="2"/>
        <v>96778033</v>
      </c>
      <c r="I12" s="16">
        <f t="shared" si="2"/>
        <v>72444850</v>
      </c>
      <c r="J12" s="10"/>
    </row>
    <row r="13" spans="1:10" x14ac:dyDescent="0.25">
      <c r="A13" s="43" t="s">
        <v>64</v>
      </c>
      <c r="B13" s="10"/>
      <c r="C13" s="10"/>
      <c r="D13" s="10"/>
      <c r="E13" s="10"/>
      <c r="F13" s="10"/>
      <c r="G13" s="10"/>
      <c r="H13" s="10"/>
      <c r="I13" s="10"/>
      <c r="J13" s="10"/>
    </row>
    <row r="14" spans="1:10" x14ac:dyDescent="0.25">
      <c r="A14" s="7" t="s">
        <v>5</v>
      </c>
      <c r="B14" s="15">
        <v>7007250</v>
      </c>
      <c r="C14" s="15">
        <v>1468618</v>
      </c>
      <c r="D14" s="15">
        <v>12916850</v>
      </c>
      <c r="E14" s="15">
        <v>15093982</v>
      </c>
      <c r="F14" s="15">
        <v>13557393</v>
      </c>
      <c r="G14" s="15">
        <v>12496421</v>
      </c>
      <c r="H14" s="32">
        <v>7998926</v>
      </c>
      <c r="I14" s="1">
        <v>5152717</v>
      </c>
      <c r="J14" s="1"/>
    </row>
    <row r="15" spans="1:10" x14ac:dyDescent="0.25">
      <c r="A15" s="7" t="s">
        <v>65</v>
      </c>
      <c r="B15" s="15">
        <v>30084894</v>
      </c>
      <c r="C15" s="15">
        <v>6599276</v>
      </c>
      <c r="D15" s="15">
        <v>4008865</v>
      </c>
      <c r="E15" s="15">
        <v>5164005</v>
      </c>
      <c r="F15" s="15">
        <v>4150497</v>
      </c>
      <c r="G15" s="15">
        <v>518908</v>
      </c>
      <c r="H15" s="32">
        <v>74180</v>
      </c>
      <c r="I15" s="1">
        <v>454804</v>
      </c>
      <c r="J15" s="1"/>
    </row>
    <row r="16" spans="1:10" x14ac:dyDescent="0.25">
      <c r="A16" s="7" t="s">
        <v>45</v>
      </c>
      <c r="B16" s="15">
        <v>-4639658</v>
      </c>
      <c r="C16" s="15">
        <v>-9726509</v>
      </c>
      <c r="D16" s="15">
        <v>0</v>
      </c>
      <c r="E16" s="15">
        <v>-53033</v>
      </c>
      <c r="F16" s="15">
        <v>700902</v>
      </c>
      <c r="G16" s="15">
        <v>894441</v>
      </c>
      <c r="H16" s="33">
        <v>-1117232</v>
      </c>
      <c r="I16" s="1">
        <v>29857</v>
      </c>
      <c r="J16" s="1"/>
    </row>
    <row r="17" spans="1:10" x14ac:dyDescent="0.25">
      <c r="A17" s="42" t="s">
        <v>66</v>
      </c>
      <c r="B17" s="16">
        <f>B12-B14+B15+B16</f>
        <v>57412104</v>
      </c>
      <c r="C17" s="16">
        <f t="shared" ref="C17:I17" si="3">C12-C14+C15+C16</f>
        <v>61543098</v>
      </c>
      <c r="D17" s="16">
        <f t="shared" si="3"/>
        <v>53820022</v>
      </c>
      <c r="E17" s="16">
        <f t="shared" si="3"/>
        <v>85798788</v>
      </c>
      <c r="F17" s="16">
        <f t="shared" si="3"/>
        <v>82668253</v>
      </c>
      <c r="G17" s="16">
        <f t="shared" si="3"/>
        <v>78878047</v>
      </c>
      <c r="H17" s="16">
        <f t="shared" si="3"/>
        <v>87736055</v>
      </c>
      <c r="I17" s="16">
        <f t="shared" si="3"/>
        <v>67776794</v>
      </c>
      <c r="J17" s="10"/>
    </row>
    <row r="18" spans="1:10" x14ac:dyDescent="0.25">
      <c r="A18" s="7" t="s">
        <v>26</v>
      </c>
      <c r="B18" s="15">
        <v>5292745</v>
      </c>
      <c r="C18" s="15">
        <v>0</v>
      </c>
      <c r="D18" s="15">
        <v>0</v>
      </c>
      <c r="E18" s="15">
        <v>2403359</v>
      </c>
      <c r="F18" s="15">
        <v>383920</v>
      </c>
      <c r="G18" s="15">
        <v>0</v>
      </c>
      <c r="H18" s="34">
        <v>-103143</v>
      </c>
      <c r="I18" s="1">
        <v>380498</v>
      </c>
      <c r="J18" s="10"/>
    </row>
    <row r="19" spans="1:10" x14ac:dyDescent="0.25">
      <c r="A19" s="7" t="s">
        <v>46</v>
      </c>
      <c r="B19" s="15">
        <v>0</v>
      </c>
      <c r="C19" s="15">
        <v>0</v>
      </c>
      <c r="D19" s="15">
        <v>0</v>
      </c>
      <c r="E19" s="15">
        <v>3971211</v>
      </c>
      <c r="F19" s="15">
        <v>3918302</v>
      </c>
      <c r="G19" s="15">
        <v>3756097</v>
      </c>
      <c r="H19" s="15">
        <v>4172996</v>
      </c>
      <c r="I19" s="1">
        <v>3209347</v>
      </c>
      <c r="J19" s="10"/>
    </row>
    <row r="20" spans="1:10" x14ac:dyDescent="0.25">
      <c r="A20" s="42" t="s">
        <v>67</v>
      </c>
      <c r="B20" s="10">
        <f>B17-B18-B19</f>
        <v>52119359</v>
      </c>
      <c r="C20" s="10">
        <f t="shared" ref="C20:I20" si="4">C17-C18-C19</f>
        <v>61543098</v>
      </c>
      <c r="D20" s="10">
        <f t="shared" si="4"/>
        <v>53820022</v>
      </c>
      <c r="E20" s="10">
        <f t="shared" si="4"/>
        <v>79424218</v>
      </c>
      <c r="F20" s="10">
        <f t="shared" si="4"/>
        <v>78366031</v>
      </c>
      <c r="G20" s="10">
        <f t="shared" si="4"/>
        <v>75121950</v>
      </c>
      <c r="H20" s="10">
        <f t="shared" si="4"/>
        <v>83666202</v>
      </c>
      <c r="I20" s="10">
        <f t="shared" si="4"/>
        <v>64186949</v>
      </c>
      <c r="J20" s="10"/>
    </row>
    <row r="21" spans="1:10" x14ac:dyDescent="0.25">
      <c r="A21" s="3"/>
      <c r="B21" s="10"/>
      <c r="C21" s="10"/>
      <c r="D21" s="10"/>
      <c r="E21" s="10"/>
      <c r="F21" s="10"/>
      <c r="G21" s="10"/>
      <c r="H21" s="10"/>
      <c r="I21" s="10"/>
      <c r="J21" s="10"/>
    </row>
    <row r="22" spans="1:10" x14ac:dyDescent="0.25">
      <c r="A22" s="42" t="s">
        <v>67</v>
      </c>
      <c r="B22" s="10">
        <f t="shared" ref="B22:I22" si="5">SUM(B23:B24)</f>
        <v>8427515</v>
      </c>
      <c r="C22" s="10">
        <f t="shared" si="5"/>
        <v>11792411</v>
      </c>
      <c r="D22" s="10">
        <f t="shared" si="5"/>
        <v>4800000</v>
      </c>
      <c r="E22" s="10">
        <f t="shared" si="5"/>
        <v>16365857</v>
      </c>
      <c r="F22" s="10">
        <f t="shared" si="5"/>
        <v>10981365</v>
      </c>
      <c r="G22" s="10">
        <f t="shared" si="5"/>
        <v>7959296</v>
      </c>
      <c r="H22" s="10">
        <f t="shared" si="5"/>
        <v>13907954</v>
      </c>
      <c r="I22" s="10">
        <f t="shared" si="5"/>
        <v>10120232</v>
      </c>
    </row>
    <row r="23" spans="1:10" x14ac:dyDescent="0.25">
      <c r="A23" s="7" t="s">
        <v>8</v>
      </c>
      <c r="B23" s="15">
        <v>5984791</v>
      </c>
      <c r="C23" s="15">
        <v>6014051</v>
      </c>
      <c r="D23" s="15">
        <v>4800000</v>
      </c>
      <c r="E23" s="15">
        <v>19635601</v>
      </c>
      <c r="F23" s="15">
        <v>12603764</v>
      </c>
      <c r="G23" s="15">
        <v>8781877</v>
      </c>
      <c r="H23" s="32">
        <v>10579964</v>
      </c>
      <c r="I23" s="1">
        <v>10846642</v>
      </c>
    </row>
    <row r="24" spans="1:10" x14ac:dyDescent="0.25">
      <c r="A24" s="7" t="s">
        <v>9</v>
      </c>
      <c r="B24" s="15">
        <v>2442724</v>
      </c>
      <c r="C24" s="15">
        <v>5778360</v>
      </c>
      <c r="D24" s="15">
        <v>0</v>
      </c>
      <c r="E24" s="15">
        <v>-3269744</v>
      </c>
      <c r="F24" s="15">
        <v>-1622399</v>
      </c>
      <c r="G24" s="15">
        <v>-822581</v>
      </c>
      <c r="H24" s="32">
        <v>3327990</v>
      </c>
      <c r="I24" s="1">
        <v>-726410</v>
      </c>
    </row>
    <row r="25" spans="1:10" x14ac:dyDescent="0.25">
      <c r="A25" s="22"/>
      <c r="B25" s="15"/>
      <c r="C25" s="15"/>
      <c r="D25" s="15"/>
      <c r="E25" s="15"/>
      <c r="F25" s="15"/>
      <c r="G25" s="15"/>
    </row>
    <row r="26" spans="1:10" x14ac:dyDescent="0.25">
      <c r="A26" s="42" t="s">
        <v>68</v>
      </c>
      <c r="B26" s="11">
        <f>B20-B22</f>
        <v>43691844</v>
      </c>
      <c r="C26" s="11">
        <f t="shared" ref="C26:I26" si="6">C20-C22</f>
        <v>49750687</v>
      </c>
      <c r="D26" s="11">
        <f t="shared" si="6"/>
        <v>49020022</v>
      </c>
      <c r="E26" s="11">
        <f t="shared" si="6"/>
        <v>63058361</v>
      </c>
      <c r="F26" s="11">
        <f t="shared" si="6"/>
        <v>67384666</v>
      </c>
      <c r="G26" s="11">
        <f t="shared" si="6"/>
        <v>67162654</v>
      </c>
      <c r="H26" s="11">
        <f t="shared" si="6"/>
        <v>69758248</v>
      </c>
      <c r="I26" s="11">
        <f t="shared" si="6"/>
        <v>54066717</v>
      </c>
      <c r="J26" s="10"/>
    </row>
    <row r="27" spans="1:10" x14ac:dyDescent="0.25">
      <c r="A27" s="3"/>
      <c r="B27" s="12"/>
      <c r="C27" s="10"/>
      <c r="D27" s="10"/>
      <c r="E27" s="10"/>
      <c r="F27" s="10"/>
      <c r="G27" s="10"/>
    </row>
    <row r="28" spans="1:10" x14ac:dyDescent="0.25">
      <c r="A28" s="42" t="s">
        <v>69</v>
      </c>
      <c r="B28" s="13">
        <f>B26/('1'!B40/10)</f>
        <v>1.020621023901076</v>
      </c>
      <c r="C28" s="13">
        <f>C26/('1'!C40/10)</f>
        <v>1.0565025250380209</v>
      </c>
      <c r="D28" s="13">
        <f>D26/('1'!D40/10)</f>
        <v>0.94635106921599343</v>
      </c>
      <c r="E28" s="13">
        <f>E26/('1'!E40/10)</f>
        <v>1.1066970954852045</v>
      </c>
      <c r="F28" s="13">
        <f>F26/('1'!F40/10)</f>
        <v>1.0751139241895817</v>
      </c>
      <c r="G28" s="13">
        <f>G26/('1'!G40/10)</f>
        <v>1.0205445304667153</v>
      </c>
      <c r="H28" s="13">
        <f>H26/('1'!H40/10)</f>
        <v>1.0095094239839992</v>
      </c>
      <c r="I28" s="13">
        <f>I26/('1'!I40/10)</f>
        <v>0.74517026748041026</v>
      </c>
    </row>
    <row r="29" spans="1:10" x14ac:dyDescent="0.25">
      <c r="A29" s="43" t="s">
        <v>70</v>
      </c>
      <c r="B29" s="1">
        <f>'1'!B49</f>
        <v>42809077</v>
      </c>
      <c r="C29" s="1">
        <f>'1'!C49</f>
        <v>47089984</v>
      </c>
      <c r="D29" s="1">
        <f>'1'!D49</f>
        <v>51798982</v>
      </c>
      <c r="E29" s="1">
        <f>'1'!E49</f>
        <v>56978880</v>
      </c>
      <c r="F29" s="1">
        <f>'1'!F49</f>
        <v>62676768</v>
      </c>
      <c r="G29" s="1">
        <f>'1'!G49</f>
        <v>65810606</v>
      </c>
      <c r="H29" s="1">
        <f>'1'!H49</f>
        <v>69101136</v>
      </c>
      <c r="I29" s="1">
        <f>'1'!I49</f>
        <v>72556192</v>
      </c>
    </row>
    <row r="49" spans="1:2" x14ac:dyDescent="0.25">
      <c r="A49" s="9"/>
      <c r="B4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39"/>
  <sheetViews>
    <sheetView tabSelected="1" zoomScaleNormal="100" workbookViewId="0">
      <pane xSplit="1" ySplit="5" topLeftCell="B24" activePane="bottomRight" state="frozen"/>
      <selection pane="topRight" activeCell="B1" sqref="B1"/>
      <selection pane="bottomLeft" activeCell="A6" sqref="A6"/>
      <selection pane="bottomRight" activeCell="A40" sqref="A40"/>
    </sheetView>
  </sheetViews>
  <sheetFormatPr defaultRowHeight="15" x14ac:dyDescent="0.25"/>
  <cols>
    <col min="1" max="1" width="62.7109375" customWidth="1"/>
    <col min="2" max="3" width="16" bestFit="1" customWidth="1"/>
    <col min="4" max="5" width="14.42578125" customWidth="1"/>
    <col min="6" max="7" width="16" bestFit="1" customWidth="1"/>
    <col min="8" max="8" width="13.42578125" bestFit="1" customWidth="1"/>
    <col min="9" max="9" width="16" bestFit="1" customWidth="1"/>
  </cols>
  <sheetData>
    <row r="1" spans="1:9" ht="15.75" x14ac:dyDescent="0.25">
      <c r="A1" s="4" t="s">
        <v>18</v>
      </c>
    </row>
    <row r="2" spans="1:9" ht="15.75" x14ac:dyDescent="0.25">
      <c r="A2" s="4" t="s">
        <v>71</v>
      </c>
      <c r="B2" s="4"/>
      <c r="C2" s="4"/>
      <c r="D2" s="4"/>
      <c r="E2" s="4"/>
      <c r="F2" s="20"/>
      <c r="G2" s="2"/>
    </row>
    <row r="3" spans="1:9" ht="15.75" x14ac:dyDescent="0.25">
      <c r="A3" s="4" t="s">
        <v>52</v>
      </c>
      <c r="B3" s="4"/>
      <c r="C3" s="4"/>
      <c r="D3" s="4"/>
      <c r="E3" s="4"/>
      <c r="F3" s="21"/>
      <c r="G3" s="21"/>
    </row>
    <row r="4" spans="1:9" ht="15.75" x14ac:dyDescent="0.25">
      <c r="B4" s="4"/>
      <c r="C4" s="4"/>
      <c r="D4" s="4"/>
      <c r="E4" s="4"/>
      <c r="F4" s="20"/>
      <c r="G4" s="2"/>
    </row>
    <row r="5" spans="1:9" ht="15.75" x14ac:dyDescent="0.25">
      <c r="A5" s="4"/>
      <c r="B5" s="4">
        <v>2012</v>
      </c>
      <c r="C5" s="37">
        <v>2013</v>
      </c>
      <c r="D5" s="4">
        <v>2014</v>
      </c>
      <c r="E5" s="4">
        <v>2015</v>
      </c>
      <c r="F5" s="4">
        <v>2016</v>
      </c>
      <c r="G5" s="4">
        <v>2017</v>
      </c>
      <c r="H5" s="4">
        <v>2018</v>
      </c>
      <c r="I5" s="4">
        <v>2019</v>
      </c>
    </row>
    <row r="6" spans="1:9" x14ac:dyDescent="0.25">
      <c r="A6" s="42" t="s">
        <v>72</v>
      </c>
    </row>
    <row r="7" spans="1:9" x14ac:dyDescent="0.25">
      <c r="A7" t="s">
        <v>28</v>
      </c>
      <c r="B7" s="28">
        <v>188636025</v>
      </c>
      <c r="C7" s="28">
        <v>232192573</v>
      </c>
      <c r="D7" s="28">
        <v>269872299</v>
      </c>
      <c r="E7" s="28">
        <v>463396517</v>
      </c>
      <c r="F7" s="28">
        <v>789447728</v>
      </c>
      <c r="G7" s="28">
        <v>496376417</v>
      </c>
      <c r="H7" s="28">
        <v>516402382</v>
      </c>
      <c r="I7" s="28">
        <v>518671110</v>
      </c>
    </row>
    <row r="8" spans="1:9" x14ac:dyDescent="0.25">
      <c r="A8" s="7" t="s">
        <v>29</v>
      </c>
      <c r="B8" s="28">
        <v>-152352178</v>
      </c>
      <c r="C8" s="28">
        <v>-161228628</v>
      </c>
      <c r="D8" s="28">
        <v>-204703524</v>
      </c>
      <c r="E8" s="28">
        <v>-369025194</v>
      </c>
      <c r="F8" s="28">
        <v>-820957535</v>
      </c>
      <c r="G8" s="28">
        <v>-426430014</v>
      </c>
      <c r="H8" s="28">
        <v>-449894221</v>
      </c>
      <c r="I8" s="28">
        <v>-441720676</v>
      </c>
    </row>
    <row r="9" spans="1:9" x14ac:dyDescent="0.25">
      <c r="A9" s="7" t="s">
        <v>30</v>
      </c>
      <c r="B9" s="28">
        <v>-5855756</v>
      </c>
      <c r="C9" s="28">
        <v>-1468618</v>
      </c>
      <c r="D9" s="28">
        <v>-6730718</v>
      </c>
      <c r="E9" s="28">
        <v>14473258</v>
      </c>
      <c r="F9" s="28">
        <v>5447094</v>
      </c>
      <c r="G9" s="28">
        <v>-10020359</v>
      </c>
      <c r="H9" s="28">
        <v>11564618</v>
      </c>
      <c r="I9" s="28">
        <v>55223985</v>
      </c>
    </row>
    <row r="10" spans="1:9" x14ac:dyDescent="0.25">
      <c r="A10" s="7" t="s">
        <v>14</v>
      </c>
      <c r="B10" s="28">
        <v>-1090413</v>
      </c>
      <c r="C10" s="28">
        <v>-5400000</v>
      </c>
      <c r="D10" s="28">
        <v>0</v>
      </c>
      <c r="E10" s="28">
        <v>-4200000</v>
      </c>
      <c r="F10" s="28">
        <v>-600000</v>
      </c>
      <c r="G10" s="28">
        <v>-11137542</v>
      </c>
      <c r="H10" s="28">
        <v>-14856236</v>
      </c>
      <c r="I10" s="28">
        <v>-18817150</v>
      </c>
    </row>
    <row r="11" spans="1:9" x14ac:dyDescent="0.25">
      <c r="A11" s="3"/>
      <c r="B11" s="29">
        <f t="shared" ref="B11:I11" si="0">SUM(B7:B10)</f>
        <v>29337678</v>
      </c>
      <c r="C11" s="29">
        <f t="shared" si="0"/>
        <v>64095327</v>
      </c>
      <c r="D11" s="29">
        <f t="shared" si="0"/>
        <v>58438057</v>
      </c>
      <c r="E11" s="29">
        <f t="shared" si="0"/>
        <v>104644581</v>
      </c>
      <c r="F11" s="29">
        <f t="shared" si="0"/>
        <v>-26662713</v>
      </c>
      <c r="G11" s="29">
        <f t="shared" si="0"/>
        <v>48788502</v>
      </c>
      <c r="H11" s="29">
        <f t="shared" si="0"/>
        <v>63216543</v>
      </c>
      <c r="I11" s="29">
        <f t="shared" si="0"/>
        <v>113357269</v>
      </c>
    </row>
    <row r="12" spans="1:9" x14ac:dyDescent="0.25">
      <c r="B12" s="28"/>
      <c r="C12" s="28"/>
      <c r="D12" s="28"/>
      <c r="E12" s="28"/>
      <c r="F12" s="28"/>
      <c r="G12" s="28"/>
      <c r="H12" s="28"/>
    </row>
    <row r="13" spans="1:9" x14ac:dyDescent="0.25">
      <c r="A13" s="42" t="s">
        <v>73</v>
      </c>
      <c r="B13" s="28"/>
      <c r="C13" s="28"/>
      <c r="D13" s="28"/>
      <c r="E13" s="28"/>
      <c r="F13" s="28"/>
      <c r="G13" s="28"/>
      <c r="H13" s="28"/>
    </row>
    <row r="14" spans="1:9" x14ac:dyDescent="0.25">
      <c r="A14" t="s">
        <v>31</v>
      </c>
      <c r="B14" s="28">
        <v>-140607847</v>
      </c>
      <c r="C14" s="28">
        <v>-190211533</v>
      </c>
      <c r="D14" s="28">
        <v>-38552714</v>
      </c>
      <c r="E14" s="28">
        <v>-17459082</v>
      </c>
      <c r="F14" s="28">
        <v>-59030569</v>
      </c>
      <c r="G14" s="28">
        <v>-10511116</v>
      </c>
      <c r="H14" s="28">
        <v>-2253238</v>
      </c>
      <c r="I14" s="1">
        <v>-9623166</v>
      </c>
    </row>
    <row r="15" spans="1:9" x14ac:dyDescent="0.25">
      <c r="A15" s="7" t="s">
        <v>32</v>
      </c>
      <c r="B15" s="28">
        <v>1955347</v>
      </c>
      <c r="C15" s="28">
        <v>12019083</v>
      </c>
      <c r="D15" s="28">
        <v>0</v>
      </c>
      <c r="E15" s="28">
        <v>-282597</v>
      </c>
      <c r="F15" s="28">
        <v>-228265</v>
      </c>
      <c r="G15" s="28">
        <v>13063313</v>
      </c>
      <c r="H15" s="28">
        <f>948904-783143</f>
        <v>165761</v>
      </c>
      <c r="I15" s="1">
        <v>-890936</v>
      </c>
    </row>
    <row r="16" spans="1:9" x14ac:dyDescent="0.25">
      <c r="A16" s="7" t="s">
        <v>39</v>
      </c>
      <c r="B16" s="28">
        <v>0</v>
      </c>
      <c r="C16" s="28">
        <v>-4326143</v>
      </c>
      <c r="D16" s="28">
        <v>0</v>
      </c>
      <c r="E16" s="28">
        <v>-7081592</v>
      </c>
      <c r="F16" s="28">
        <v>-53989554</v>
      </c>
      <c r="G16" s="28">
        <v>0</v>
      </c>
      <c r="H16" s="28"/>
    </row>
    <row r="17" spans="1:9" x14ac:dyDescent="0.25">
      <c r="A17" t="s">
        <v>40</v>
      </c>
      <c r="B17" s="28">
        <v>0</v>
      </c>
      <c r="C17" s="28">
        <v>-50000000</v>
      </c>
      <c r="D17" s="28">
        <v>0</v>
      </c>
      <c r="E17" s="28">
        <v>0</v>
      </c>
      <c r="F17" s="28">
        <v>0</v>
      </c>
      <c r="G17" s="28">
        <v>0</v>
      </c>
      <c r="H17" s="28"/>
    </row>
    <row r="18" spans="1:9" x14ac:dyDescent="0.25">
      <c r="A18" t="s">
        <v>44</v>
      </c>
      <c r="B18" s="28">
        <v>0</v>
      </c>
      <c r="C18" s="28">
        <v>0</v>
      </c>
      <c r="D18" s="28">
        <v>0</v>
      </c>
      <c r="E18" s="28">
        <v>175500</v>
      </c>
      <c r="F18" s="28">
        <v>61147500</v>
      </c>
      <c r="G18" s="28">
        <v>0</v>
      </c>
      <c r="H18" s="28"/>
    </row>
    <row r="19" spans="1:9" x14ac:dyDescent="0.25">
      <c r="A19" s="7" t="s">
        <v>41</v>
      </c>
      <c r="B19" s="28">
        <v>-192930052</v>
      </c>
      <c r="C19" s="28">
        <v>90669863</v>
      </c>
      <c r="D19" s="28">
        <v>-2355220</v>
      </c>
      <c r="E19" s="28">
        <v>0</v>
      </c>
      <c r="F19" s="28">
        <v>-2692000</v>
      </c>
      <c r="G19" s="28">
        <v>0</v>
      </c>
      <c r="H19" s="28"/>
    </row>
    <row r="20" spans="1:9" x14ac:dyDescent="0.25">
      <c r="A20" t="s">
        <v>33</v>
      </c>
      <c r="B20" s="28">
        <v>28903388</v>
      </c>
      <c r="C20" s="28">
        <v>6599275</v>
      </c>
      <c r="D20" s="28">
        <v>4008865</v>
      </c>
      <c r="E20" s="28">
        <v>5164005</v>
      </c>
      <c r="F20" s="28">
        <v>4150497</v>
      </c>
      <c r="G20" s="28">
        <v>518908</v>
      </c>
      <c r="H20" s="28">
        <v>74180</v>
      </c>
      <c r="I20" s="1">
        <v>454804</v>
      </c>
    </row>
    <row r="21" spans="1:9" x14ac:dyDescent="0.25">
      <c r="A21" t="s">
        <v>47</v>
      </c>
      <c r="B21" s="28">
        <v>0</v>
      </c>
      <c r="C21" s="28">
        <v>0</v>
      </c>
      <c r="D21" s="28">
        <v>0</v>
      </c>
      <c r="E21" s="28">
        <v>92130</v>
      </c>
      <c r="F21" s="28">
        <v>590826</v>
      </c>
      <c r="G21" s="28">
        <v>217140</v>
      </c>
      <c r="H21" s="28">
        <v>6000</v>
      </c>
    </row>
    <row r="22" spans="1:9" x14ac:dyDescent="0.25">
      <c r="A22" s="7" t="s">
        <v>34</v>
      </c>
      <c r="B22" s="28">
        <v>166976</v>
      </c>
      <c r="C22" s="28">
        <v>180232</v>
      </c>
      <c r="D22" s="28">
        <v>0</v>
      </c>
      <c r="E22" s="28">
        <v>0</v>
      </c>
      <c r="F22" s="28">
        <v>0</v>
      </c>
      <c r="G22" s="28">
        <v>0</v>
      </c>
      <c r="H22" s="28"/>
    </row>
    <row r="23" spans="1:9" x14ac:dyDescent="0.25">
      <c r="A23" s="3"/>
      <c r="B23" s="29">
        <f t="shared" ref="B23:I23" si="1">SUM(B14:B22)</f>
        <v>-302512188</v>
      </c>
      <c r="C23" s="29">
        <f t="shared" si="1"/>
        <v>-135069223</v>
      </c>
      <c r="D23" s="29">
        <f t="shared" si="1"/>
        <v>-36899069</v>
      </c>
      <c r="E23" s="29">
        <f t="shared" si="1"/>
        <v>-19391636</v>
      </c>
      <c r="F23" s="29">
        <f t="shared" si="1"/>
        <v>-50051565</v>
      </c>
      <c r="G23" s="29">
        <f t="shared" si="1"/>
        <v>3288245</v>
      </c>
      <c r="H23" s="29">
        <f t="shared" si="1"/>
        <v>-2007297</v>
      </c>
      <c r="I23" s="29">
        <f t="shared" si="1"/>
        <v>-10059298</v>
      </c>
    </row>
    <row r="24" spans="1:9" x14ac:dyDescent="0.25">
      <c r="B24" s="28"/>
      <c r="C24" s="28"/>
      <c r="D24" s="28"/>
      <c r="E24" s="28"/>
      <c r="F24" s="28"/>
      <c r="G24" s="28"/>
      <c r="H24" s="28"/>
    </row>
    <row r="25" spans="1:9" x14ac:dyDescent="0.25">
      <c r="A25" s="42" t="s">
        <v>74</v>
      </c>
      <c r="B25" s="28"/>
      <c r="C25" s="28"/>
      <c r="D25" s="28"/>
      <c r="E25" s="28"/>
      <c r="F25" s="28"/>
      <c r="G25" s="28"/>
      <c r="H25" s="28"/>
    </row>
    <row r="26" spans="1:9" x14ac:dyDescent="0.25">
      <c r="A26" s="7" t="s">
        <v>17</v>
      </c>
      <c r="B26" s="28">
        <v>-20246787</v>
      </c>
      <c r="C26" s="28">
        <v>-385478</v>
      </c>
      <c r="D26" s="28">
        <v>0</v>
      </c>
      <c r="E26" s="28">
        <v>0</v>
      </c>
      <c r="F26" s="28">
        <v>-890180</v>
      </c>
      <c r="G26" s="28">
        <v>-31379320</v>
      </c>
      <c r="H26" s="28">
        <v>-33188071</v>
      </c>
      <c r="I26" s="1">
        <v>-34550576</v>
      </c>
    </row>
    <row r="27" spans="1:9" x14ac:dyDescent="0.25">
      <c r="A27" s="7" t="s">
        <v>42</v>
      </c>
      <c r="B27" s="28">
        <v>-1314314</v>
      </c>
      <c r="C27" s="28">
        <v>-2042648</v>
      </c>
      <c r="D27" s="28">
        <v>-20288175</v>
      </c>
      <c r="E27" s="28">
        <v>-44130174</v>
      </c>
      <c r="F27" s="28">
        <v>62868728</v>
      </c>
      <c r="G27" s="28">
        <v>-33906689</v>
      </c>
      <c r="H27" s="28">
        <v>-27188071</v>
      </c>
      <c r="I27" s="1">
        <v>-46920246</v>
      </c>
    </row>
    <row r="28" spans="1:9" x14ac:dyDescent="0.25">
      <c r="A28" s="7" t="s">
        <v>35</v>
      </c>
      <c r="B28" s="28">
        <v>-3202552</v>
      </c>
      <c r="C28" s="28">
        <v>865236</v>
      </c>
      <c r="D28" s="28">
        <v>0</v>
      </c>
      <c r="E28" s="28">
        <v>0</v>
      </c>
      <c r="F28" s="28">
        <v>0</v>
      </c>
      <c r="G28" s="28">
        <v>9320770</v>
      </c>
      <c r="H28" s="28">
        <v>-9320770</v>
      </c>
      <c r="I28" s="1">
        <v>-5152717</v>
      </c>
    </row>
    <row r="29" spans="1:9" x14ac:dyDescent="0.25">
      <c r="A29" s="7" t="s">
        <v>43</v>
      </c>
      <c r="B29" s="28">
        <v>3370000</v>
      </c>
      <c r="C29" s="28">
        <v>70195084</v>
      </c>
      <c r="D29" s="28">
        <v>39244425</v>
      </c>
      <c r="E29" s="28">
        <v>-15093983</v>
      </c>
      <c r="F29" s="28">
        <v>-13557393</v>
      </c>
      <c r="G29" s="28">
        <v>-12496422</v>
      </c>
      <c r="H29" s="28">
        <v>-7998927</v>
      </c>
    </row>
    <row r="30" spans="1:9" x14ac:dyDescent="0.25">
      <c r="A30" s="3"/>
      <c r="B30" s="30">
        <f t="shared" ref="B30:I30" si="2">SUM(B26:B29)</f>
        <v>-21393653</v>
      </c>
      <c r="C30" s="30">
        <f t="shared" si="2"/>
        <v>68632194</v>
      </c>
      <c r="D30" s="30">
        <f t="shared" si="2"/>
        <v>18956250</v>
      </c>
      <c r="E30" s="30">
        <f t="shared" si="2"/>
        <v>-59224157</v>
      </c>
      <c r="F30" s="30">
        <f t="shared" si="2"/>
        <v>48421155</v>
      </c>
      <c r="G30" s="30">
        <f t="shared" si="2"/>
        <v>-68461661</v>
      </c>
      <c r="H30" s="30">
        <f t="shared" si="2"/>
        <v>-77695839</v>
      </c>
      <c r="I30" s="30">
        <f t="shared" si="2"/>
        <v>-86623539</v>
      </c>
    </row>
    <row r="31" spans="1:9" x14ac:dyDescent="0.25">
      <c r="B31" s="28"/>
      <c r="C31" s="28"/>
      <c r="D31" s="28"/>
      <c r="E31" s="28"/>
      <c r="F31" s="28"/>
      <c r="G31" s="28"/>
      <c r="H31" s="28"/>
    </row>
    <row r="32" spans="1:9" x14ac:dyDescent="0.25">
      <c r="A32" s="3" t="s">
        <v>75</v>
      </c>
      <c r="B32" s="31">
        <f t="shared" ref="B32:I32" si="3">SUM(B11,B23,B30)</f>
        <v>-294568163</v>
      </c>
      <c r="C32" s="31">
        <f t="shared" si="3"/>
        <v>-2341702</v>
      </c>
      <c r="D32" s="31">
        <f t="shared" si="3"/>
        <v>40495238</v>
      </c>
      <c r="E32" s="31">
        <f t="shared" si="3"/>
        <v>26028788</v>
      </c>
      <c r="F32" s="31">
        <f t="shared" si="3"/>
        <v>-28293123</v>
      </c>
      <c r="G32" s="31">
        <f t="shared" si="3"/>
        <v>-16384914</v>
      </c>
      <c r="H32" s="31">
        <f t="shared" si="3"/>
        <v>-16486593</v>
      </c>
      <c r="I32" s="31">
        <f t="shared" si="3"/>
        <v>16674432</v>
      </c>
    </row>
    <row r="33" spans="1:9" x14ac:dyDescent="0.25">
      <c r="A33" s="43" t="s">
        <v>76</v>
      </c>
      <c r="B33" s="28">
        <v>355383142</v>
      </c>
      <c r="C33" s="28">
        <v>60814979</v>
      </c>
      <c r="D33" s="28">
        <v>58473277</v>
      </c>
      <c r="E33" s="28">
        <v>56698696</v>
      </c>
      <c r="F33" s="28">
        <v>82727483</v>
      </c>
      <c r="G33" s="28">
        <v>54434360</v>
      </c>
      <c r="H33" s="28">
        <v>38049446</v>
      </c>
      <c r="I33" s="1">
        <v>21127541</v>
      </c>
    </row>
    <row r="34" spans="1:9" x14ac:dyDescent="0.25">
      <c r="A34" s="42" t="s">
        <v>77</v>
      </c>
      <c r="B34" s="31">
        <f>SUM(B32:B33)</f>
        <v>60814979</v>
      </c>
      <c r="C34" s="31">
        <f t="shared" ref="C34:I34" si="4">SUM(C32:C33)</f>
        <v>58473277</v>
      </c>
      <c r="D34" s="31">
        <f t="shared" si="4"/>
        <v>98968515</v>
      </c>
      <c r="E34" s="31">
        <f t="shared" si="4"/>
        <v>82727484</v>
      </c>
      <c r="F34" s="31">
        <f t="shared" si="4"/>
        <v>54434360</v>
      </c>
      <c r="G34" s="31">
        <f t="shared" si="4"/>
        <v>38049446</v>
      </c>
      <c r="H34" s="31">
        <f t="shared" si="4"/>
        <v>21562853</v>
      </c>
      <c r="I34" s="31">
        <f t="shared" si="4"/>
        <v>37801973</v>
      </c>
    </row>
    <row r="35" spans="1:9" x14ac:dyDescent="0.25">
      <c r="B35" s="3"/>
      <c r="C35" s="3"/>
      <c r="D35" s="3"/>
      <c r="E35" s="3"/>
      <c r="F35" s="3"/>
      <c r="G35" s="3"/>
    </row>
    <row r="36" spans="1:9" ht="15.75" x14ac:dyDescent="0.25">
      <c r="A36" s="4"/>
      <c r="B36" s="14"/>
      <c r="C36" s="14"/>
      <c r="D36" s="14"/>
      <c r="E36" s="14"/>
      <c r="F36" s="14"/>
      <c r="G36" s="14"/>
    </row>
    <row r="38" spans="1:9" x14ac:dyDescent="0.25">
      <c r="A38" s="42" t="s">
        <v>78</v>
      </c>
      <c r="B38" s="13">
        <f>B11/('1'!B40/10)</f>
        <v>0.6853144252561203</v>
      </c>
      <c r="C38" s="13">
        <f>C11/('1'!C40/10)</f>
        <v>1.3611244166062999</v>
      </c>
      <c r="D38" s="13">
        <f>D11/('1'!D40/10)</f>
        <v>1.1281699899044348</v>
      </c>
      <c r="E38" s="13">
        <f>E11/('1'!E40/10)</f>
        <v>1.8365503323336647</v>
      </c>
      <c r="F38" s="13">
        <f>F11/('1'!F40/10)</f>
        <v>-0.42540025356763772</v>
      </c>
      <c r="G38" s="13">
        <f>G11/('1'!G40/10)</f>
        <v>0.74134710140794025</v>
      </c>
      <c r="H38" s="13">
        <f>H11/('1'!H40/10)</f>
        <v>0.91484086455539604</v>
      </c>
      <c r="I38" s="13">
        <f>I11/('1'!I40/10)</f>
        <v>1.5623376292956499</v>
      </c>
    </row>
    <row r="39" spans="1:9" x14ac:dyDescent="0.25">
      <c r="A39" s="42" t="s">
        <v>79</v>
      </c>
      <c r="B39" s="1">
        <f>'1'!B49</f>
        <v>42809077</v>
      </c>
      <c r="C39" s="1">
        <f>'1'!C49</f>
        <v>47089984</v>
      </c>
      <c r="D39" s="1">
        <f>'1'!D49</f>
        <v>51798982</v>
      </c>
      <c r="E39" s="1">
        <f>'1'!E49</f>
        <v>56978880</v>
      </c>
      <c r="F39" s="1">
        <f>'1'!F49</f>
        <v>62676768</v>
      </c>
      <c r="G39" s="1">
        <f>'1'!G49</f>
        <v>65810606</v>
      </c>
      <c r="H39" s="1">
        <f>'1'!H49</f>
        <v>69101136</v>
      </c>
      <c r="I39" s="1">
        <f>'1'!I49</f>
        <v>72556192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K4" sqref="K4"/>
    </sheetView>
  </sheetViews>
  <sheetFormatPr defaultRowHeight="15" x14ac:dyDescent="0.25"/>
  <cols>
    <col min="1" max="1" width="39.5703125" bestFit="1" customWidth="1"/>
  </cols>
  <sheetData>
    <row r="1" spans="1:9" ht="15.75" x14ac:dyDescent="0.25">
      <c r="A1" s="4" t="s">
        <v>18</v>
      </c>
    </row>
    <row r="2" spans="1:9" ht="15.75" x14ac:dyDescent="0.25">
      <c r="A2" s="4" t="s">
        <v>84</v>
      </c>
    </row>
    <row r="3" spans="1:9" ht="15.75" x14ac:dyDescent="0.25">
      <c r="A3" s="4" t="s">
        <v>52</v>
      </c>
    </row>
    <row r="5" spans="1:9" x14ac:dyDescent="0.25">
      <c r="B5">
        <v>2012</v>
      </c>
      <c r="C5">
        <v>2013</v>
      </c>
      <c r="D5">
        <v>2014</v>
      </c>
      <c r="E5">
        <v>2015</v>
      </c>
      <c r="F5">
        <v>2016</v>
      </c>
      <c r="G5">
        <v>2017</v>
      </c>
      <c r="H5">
        <v>2018</v>
      </c>
      <c r="I5">
        <v>2019</v>
      </c>
    </row>
    <row r="6" spans="1:9" x14ac:dyDescent="0.25">
      <c r="A6" s="7" t="s">
        <v>80</v>
      </c>
      <c r="B6" s="35">
        <f>'2'!B26/'1'!B21</f>
        <v>5.6776278416093104E-2</v>
      </c>
      <c r="C6" s="35">
        <f>'2'!C26/'1'!C21</f>
        <v>5.4740337338001523E-2</v>
      </c>
      <c r="D6" s="35">
        <f>'2'!D26/'1'!D21</f>
        <v>4.2773450133873861E-2</v>
      </c>
      <c r="E6" s="35">
        <f>'2'!E26/'1'!E21</f>
        <v>4.2572733537267204E-2</v>
      </c>
      <c r="F6" s="35">
        <f>'2'!F26/'1'!F21</f>
        <v>5.66692884755821E-2</v>
      </c>
      <c r="G6" s="35">
        <f>'2'!G26/'1'!G21</f>
        <v>5.5343941920360872E-2</v>
      </c>
      <c r="H6" s="35">
        <f>'2'!H26/'1'!H21</f>
        <v>5.8538012847021578E-2</v>
      </c>
      <c r="I6" s="35">
        <f>'2'!I26/'1'!I21</f>
        <v>4.5910429457653862E-2</v>
      </c>
    </row>
    <row r="7" spans="1:9" x14ac:dyDescent="0.25">
      <c r="A7" s="7" t="s">
        <v>81</v>
      </c>
      <c r="B7" s="35">
        <f>'2'!B26/'1'!B39</f>
        <v>6.0495414016697904E-2</v>
      </c>
      <c r="C7" s="35">
        <f>'2'!C26/'1'!C39</f>
        <v>6.4630760270286497E-2</v>
      </c>
      <c r="D7" s="35">
        <f>'2'!D26/'1'!D39</f>
        <v>5.9869006940293804E-2</v>
      </c>
      <c r="E7" s="35">
        <f>'2'!E26/'1'!E39</f>
        <v>7.1235093615569428E-2</v>
      </c>
      <c r="F7" s="35">
        <f>'2'!F26/'1'!F39</f>
        <v>7.0737667367977139E-2</v>
      </c>
      <c r="G7" s="35">
        <f>'2'!G26/'1'!G39</f>
        <v>6.772681805577048E-2</v>
      </c>
      <c r="H7" s="35">
        <f>'2'!H26/'1'!H39</f>
        <v>6.7837321100390841E-2</v>
      </c>
      <c r="I7" s="35">
        <f>'2'!I26/'1'!I39</f>
        <v>5.1598610567650791E-2</v>
      </c>
    </row>
    <row r="8" spans="1:9" x14ac:dyDescent="0.25">
      <c r="A8" s="7" t="s">
        <v>48</v>
      </c>
      <c r="B8" s="35">
        <f>'1'!B26/'1'!B39</f>
        <v>0</v>
      </c>
      <c r="C8" s="35">
        <f>'1'!C26/'1'!C39</f>
        <v>7.0880034588917937E-2</v>
      </c>
      <c r="D8" s="35">
        <f>'1'!D26/'1'!D39</f>
        <v>0.1001533756067363</v>
      </c>
      <c r="E8" s="35">
        <f>'1'!E26/'1'!E39</f>
        <v>4.0024205378593601E-2</v>
      </c>
      <c r="F8" s="35">
        <f>'1'!F26/'1'!F39</f>
        <v>0.100869302164188</v>
      </c>
      <c r="G8" s="35">
        <f>'1'!G26/'1'!G39</f>
        <v>6.6620670855119787E-2</v>
      </c>
      <c r="H8" s="35">
        <f>'1'!H26/'1'!H39</f>
        <v>3.1570633842920456E-2</v>
      </c>
      <c r="I8" s="35">
        <f>'1'!I26/'1'!I39</f>
        <v>2.3686097448477679E-3</v>
      </c>
    </row>
    <row r="9" spans="1:9" x14ac:dyDescent="0.25">
      <c r="A9" s="7" t="s">
        <v>49</v>
      </c>
      <c r="B9" s="36">
        <f>'1'!B13/'1'!B29</f>
        <v>11.856856726037311</v>
      </c>
      <c r="C9" s="36">
        <f>'1'!C13/'1'!C29</f>
        <v>4.7402401166452366</v>
      </c>
      <c r="D9" s="36">
        <f>'1'!D13/'1'!D29</f>
        <v>2.3368844630082721</v>
      </c>
      <c r="E9" s="36">
        <f>'1'!E13/'1'!E29</f>
        <v>1.5793856957815717</v>
      </c>
      <c r="F9" s="36">
        <f>'1'!F13/'1'!F29</f>
        <v>4.0645316103782196</v>
      </c>
      <c r="G9" s="36">
        <f>'1'!G13/'1'!G29</f>
        <v>3.9197396731748171</v>
      </c>
      <c r="H9" s="36">
        <f>'1'!H13/'1'!H29</f>
        <v>4.8798183858458879</v>
      </c>
      <c r="I9" s="36">
        <f>'1'!I13/'1'!I29</f>
        <v>5.0072262208568112</v>
      </c>
    </row>
    <row r="10" spans="1:9" x14ac:dyDescent="0.25">
      <c r="A10" s="7" t="s">
        <v>82</v>
      </c>
      <c r="B10" s="35">
        <f>'2'!B26/'2'!B6</f>
        <v>0.27292169205182071</v>
      </c>
      <c r="C10" s="35">
        <f>'2'!C26/'2'!C6</f>
        <v>0.25314914459312088</v>
      </c>
      <c r="D10" s="35">
        <f>'2'!D26/'2'!D6</f>
        <v>0.11796825299097277</v>
      </c>
      <c r="E10" s="35">
        <f>'2'!E26/'2'!E6</f>
        <v>0.20212019336808779</v>
      </c>
      <c r="F10" s="35">
        <f>'2'!F26/'2'!F6</f>
        <v>0.20032559722689849</v>
      </c>
      <c r="G10" s="35">
        <f>'2'!G26/'2'!G6</f>
        <v>0.20553222032139293</v>
      </c>
      <c r="H10" s="35">
        <f>'2'!H26/'2'!H6</f>
        <v>0.21174140752898932</v>
      </c>
      <c r="I10" s="35">
        <f>'2'!I26/'2'!I6</f>
        <v>0.1423528969931131</v>
      </c>
    </row>
    <row r="11" spans="1:9" x14ac:dyDescent="0.25">
      <c r="A11" t="s">
        <v>50</v>
      </c>
      <c r="B11" s="35">
        <f>'2'!B12/'2'!B6</f>
        <v>0.24345235304756929</v>
      </c>
      <c r="C11" s="35">
        <f>'2'!C12/'2'!C6</f>
        <v>0.33653843541171696</v>
      </c>
      <c r="D11" s="35">
        <f>'2'!D12/'2'!D6</f>
        <v>0.15095695794252215</v>
      </c>
      <c r="E11" s="35">
        <f>'2'!E12/'2'!E6</f>
        <v>0.30700822580693343</v>
      </c>
      <c r="F11" s="35">
        <f>'2'!F12/'2'!F6</f>
        <v>0.27164341218865934</v>
      </c>
      <c r="G11" s="35">
        <f>'2'!G12/'2'!G6</f>
        <v>0.27530044495661304</v>
      </c>
      <c r="H11" s="35">
        <f>'2'!H12/'2'!H6</f>
        <v>0.29375618672801213</v>
      </c>
      <c r="I11" s="35">
        <f>'2'!I12/'2'!I6</f>
        <v>0.19074090016842579</v>
      </c>
    </row>
    <row r="12" spans="1:9" x14ac:dyDescent="0.25">
      <c r="A12" s="7" t="s">
        <v>83</v>
      </c>
      <c r="B12" s="35">
        <f>'2'!B26/('1'!B39+'1'!B26)</f>
        <v>6.0495414016697904E-2</v>
      </c>
      <c r="C12" s="35">
        <f>'2'!C26/('1'!C39+'1'!C26)</f>
        <v>6.0352941676699121E-2</v>
      </c>
      <c r="D12" s="35">
        <f>'2'!D26/('1'!D39+'1'!D26)</f>
        <v>5.44187822059592E-2</v>
      </c>
      <c r="E12" s="35">
        <f>'2'!E26/('1'!E39+'1'!E26)</f>
        <v>6.8493688172996087E-2</v>
      </c>
      <c r="F12" s="35">
        <f>'2'!F26/('1'!F39+'1'!F26)</f>
        <v>6.4256190293356955E-2</v>
      </c>
      <c r="G12" s="35">
        <f>'2'!G26/('1'!G39+'1'!G26)</f>
        <v>6.3496629970121662E-2</v>
      </c>
      <c r="H12" s="35">
        <f>'2'!H26/('1'!H39+'1'!H26)</f>
        <v>6.5761198385103095E-2</v>
      </c>
      <c r="I12" s="35">
        <f>'2'!I26/('1'!I39+'1'!I26)</f>
        <v>5.1476682396094965E-2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Sunny</dc:creator>
  <cp:lastModifiedBy>Anik</cp:lastModifiedBy>
  <dcterms:created xsi:type="dcterms:W3CDTF">2017-04-17T04:07:28Z</dcterms:created>
  <dcterms:modified xsi:type="dcterms:W3CDTF">2020-04-11T15:33:31Z</dcterms:modified>
</cp:coreProperties>
</file>