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5" r:id="rId4"/>
    <sheet name="Ratio Analysis" sheetId="4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5" i="3"/>
  <c r="I28" i="3"/>
  <c r="I30" i="3" s="1"/>
  <c r="I32" i="3" s="1"/>
  <c r="I22" i="3"/>
  <c r="I12" i="3"/>
  <c r="I37" i="2"/>
  <c r="I31" i="2"/>
  <c r="I17" i="2"/>
  <c r="I9" i="2"/>
  <c r="I7" i="2"/>
  <c r="I16" i="2" s="1"/>
  <c r="I50" i="1"/>
  <c r="I51" i="1"/>
  <c r="I39" i="1"/>
  <c r="I7" i="5" s="1"/>
  <c r="I37" i="1"/>
  <c r="I48" i="1" s="1"/>
  <c r="I27" i="1"/>
  <c r="I23" i="1"/>
  <c r="I11" i="1"/>
  <c r="I19" i="1" s="1"/>
  <c r="I6" i="1"/>
  <c r="I10" i="5" l="1"/>
  <c r="I26" i="2"/>
  <c r="I29" i="2" s="1"/>
  <c r="I34" i="2" s="1"/>
  <c r="I8" i="5"/>
  <c r="I36" i="2"/>
  <c r="C35" i="3"/>
  <c r="D35" i="3"/>
  <c r="E35" i="3"/>
  <c r="F35" i="3"/>
  <c r="G35" i="3"/>
  <c r="H35" i="3"/>
  <c r="B35" i="3"/>
  <c r="C37" i="2"/>
  <c r="D37" i="2"/>
  <c r="E37" i="2"/>
  <c r="F37" i="2"/>
  <c r="G37" i="2"/>
  <c r="H37" i="2"/>
  <c r="B37" i="2"/>
  <c r="C17" i="2"/>
  <c r="D17" i="2"/>
  <c r="E17" i="2"/>
  <c r="F17" i="2"/>
  <c r="G17" i="2"/>
  <c r="H17" i="2"/>
  <c r="B17" i="2"/>
  <c r="C51" i="1"/>
  <c r="D51" i="1"/>
  <c r="E51" i="1"/>
  <c r="F51" i="1"/>
  <c r="G51" i="1"/>
  <c r="H51" i="1"/>
  <c r="B51" i="1"/>
  <c r="I5" i="5" l="1"/>
  <c r="I9" i="5"/>
  <c r="I6" i="5"/>
  <c r="I11" i="5"/>
  <c r="H31" i="2"/>
  <c r="H7" i="2"/>
  <c r="H9" i="2"/>
  <c r="H28" i="3"/>
  <c r="H22" i="3"/>
  <c r="H12" i="3"/>
  <c r="H34" i="3" s="1"/>
  <c r="C27" i="1"/>
  <c r="D27" i="1"/>
  <c r="E27" i="1"/>
  <c r="F27" i="1"/>
  <c r="G27" i="1"/>
  <c r="H27" i="1"/>
  <c r="B27" i="1"/>
  <c r="C23" i="1"/>
  <c r="D23" i="1"/>
  <c r="E23" i="1"/>
  <c r="F23" i="1"/>
  <c r="G23" i="1"/>
  <c r="H23" i="1"/>
  <c r="B23" i="1"/>
  <c r="B37" i="1" s="1"/>
  <c r="C39" i="1"/>
  <c r="D39" i="1"/>
  <c r="E39" i="1"/>
  <c r="F39" i="1"/>
  <c r="G39" i="1"/>
  <c r="H39" i="1"/>
  <c r="B39" i="1"/>
  <c r="C11" i="1"/>
  <c r="D11" i="1"/>
  <c r="E11" i="1"/>
  <c r="F11" i="1"/>
  <c r="G11" i="1"/>
  <c r="H11" i="1"/>
  <c r="B11" i="1"/>
  <c r="C6" i="1"/>
  <c r="D6" i="1"/>
  <c r="E6" i="1"/>
  <c r="F6" i="1"/>
  <c r="G6" i="1"/>
  <c r="H6" i="1"/>
  <c r="B6" i="1"/>
  <c r="C19" i="1" l="1"/>
  <c r="D37" i="1"/>
  <c r="G19" i="1"/>
  <c r="H8" i="5"/>
  <c r="F19" i="1"/>
  <c r="C37" i="1"/>
  <c r="C48" i="1" s="1"/>
  <c r="G37" i="1"/>
  <c r="H16" i="2"/>
  <c r="F37" i="1"/>
  <c r="F48" i="1" s="1"/>
  <c r="B19" i="1"/>
  <c r="E19" i="1"/>
  <c r="H19" i="1"/>
  <c r="D19" i="1"/>
  <c r="E37" i="1"/>
  <c r="B48" i="1"/>
  <c r="D48" i="1"/>
  <c r="E48" i="1"/>
  <c r="H50" i="1"/>
  <c r="H7" i="5"/>
  <c r="G48" i="1"/>
  <c r="H37" i="1"/>
  <c r="H48" i="1" s="1"/>
  <c r="H30" i="3"/>
  <c r="H32" i="3" s="1"/>
  <c r="C8" i="5"/>
  <c r="D8" i="5"/>
  <c r="E8" i="5"/>
  <c r="F8" i="5"/>
  <c r="G8" i="5"/>
  <c r="B8" i="5"/>
  <c r="C7" i="5"/>
  <c r="D7" i="5"/>
  <c r="E7" i="5"/>
  <c r="F7" i="5"/>
  <c r="G7" i="5"/>
  <c r="B7" i="5"/>
  <c r="H26" i="2" l="1"/>
  <c r="H29" i="2" s="1"/>
  <c r="H34" i="2" s="1"/>
  <c r="H10" i="5"/>
  <c r="C28" i="3"/>
  <c r="D28" i="3"/>
  <c r="E28" i="3"/>
  <c r="F28" i="3"/>
  <c r="G28" i="3"/>
  <c r="B28" i="3"/>
  <c r="C22" i="3"/>
  <c r="D22" i="3"/>
  <c r="E22" i="3"/>
  <c r="F22" i="3"/>
  <c r="G22" i="3"/>
  <c r="B22" i="3"/>
  <c r="C12" i="3"/>
  <c r="C34" i="3" s="1"/>
  <c r="D12" i="3"/>
  <c r="D34" i="3" s="1"/>
  <c r="E12" i="3"/>
  <c r="E34" i="3" s="1"/>
  <c r="F12" i="3"/>
  <c r="F34" i="3" s="1"/>
  <c r="G12" i="3"/>
  <c r="G34" i="3" s="1"/>
  <c r="B12" i="3"/>
  <c r="B34" i="3" s="1"/>
  <c r="C31" i="2"/>
  <c r="D31" i="2"/>
  <c r="E31" i="2"/>
  <c r="F31" i="2"/>
  <c r="G31" i="2"/>
  <c r="B31" i="2"/>
  <c r="C9" i="2"/>
  <c r="D9" i="2"/>
  <c r="E9" i="2"/>
  <c r="F9" i="2"/>
  <c r="G9" i="2"/>
  <c r="B9" i="2"/>
  <c r="C7" i="2"/>
  <c r="D7" i="2"/>
  <c r="E7" i="2"/>
  <c r="F7" i="2"/>
  <c r="G7" i="2"/>
  <c r="B7" i="2"/>
  <c r="C50" i="1"/>
  <c r="D50" i="1"/>
  <c r="E50" i="1"/>
  <c r="F50" i="1"/>
  <c r="G50" i="1"/>
  <c r="B50" i="1"/>
  <c r="H36" i="2" l="1"/>
  <c r="H11" i="5"/>
  <c r="H5" i="5"/>
  <c r="H9" i="5"/>
  <c r="H6" i="5"/>
  <c r="B16" i="2"/>
  <c r="B26" i="2" s="1"/>
  <c r="B29" i="2" s="1"/>
  <c r="B34" i="2" s="1"/>
  <c r="G16" i="2"/>
  <c r="C16" i="2"/>
  <c r="E30" i="3"/>
  <c r="E32" i="3" s="1"/>
  <c r="F16" i="2"/>
  <c r="F26" i="2" s="1"/>
  <c r="D16" i="2"/>
  <c r="D26" i="2" s="1"/>
  <c r="B30" i="3"/>
  <c r="B32" i="3" s="1"/>
  <c r="D30" i="3"/>
  <c r="D32" i="3" s="1"/>
  <c r="B10" i="5"/>
  <c r="F30" i="3"/>
  <c r="F32" i="3" s="1"/>
  <c r="E16" i="2"/>
  <c r="E26" i="2" s="1"/>
  <c r="C30" i="3"/>
  <c r="C32" i="3" s="1"/>
  <c r="G30" i="3"/>
  <c r="G32" i="3" s="1"/>
  <c r="B22" i="4"/>
  <c r="B7" i="4"/>
  <c r="B23" i="4"/>
  <c r="B17" i="4"/>
  <c r="B14" i="4"/>
  <c r="B10" i="4"/>
  <c r="B8" i="4"/>
  <c r="B5" i="4"/>
  <c r="B4" i="4"/>
  <c r="B13" i="4"/>
  <c r="B16" i="4" l="1"/>
  <c r="B6" i="5"/>
  <c r="B36" i="2"/>
  <c r="C26" i="2"/>
  <c r="C29" i="2" s="1"/>
  <c r="C34" i="2" s="1"/>
  <c r="G10" i="5"/>
  <c r="G26" i="2"/>
  <c r="G29" i="2" s="1"/>
  <c r="G34" i="2" s="1"/>
  <c r="G11" i="5" s="1"/>
  <c r="B11" i="4"/>
  <c r="B5" i="5"/>
  <c r="C10" i="5"/>
  <c r="F29" i="2"/>
  <c r="F34" i="2" s="1"/>
  <c r="F36" i="2" s="1"/>
  <c r="F10" i="5"/>
  <c r="B12" i="4"/>
  <c r="B21" i="4"/>
  <c r="B20" i="4"/>
  <c r="B11" i="5"/>
  <c r="B19" i="4"/>
  <c r="B9" i="5"/>
  <c r="E29" i="2"/>
  <c r="E34" i="2" s="1"/>
  <c r="E36" i="2" s="1"/>
  <c r="E10" i="5"/>
  <c r="D29" i="2"/>
  <c r="D34" i="2" s="1"/>
  <c r="D36" i="2" s="1"/>
  <c r="D10" i="5"/>
  <c r="C36" i="2" l="1"/>
  <c r="C5" i="5"/>
  <c r="C11" i="5"/>
  <c r="C9" i="5"/>
  <c r="C6" i="5"/>
  <c r="G5" i="5"/>
  <c r="G9" i="5"/>
  <c r="G36" i="2"/>
  <c r="G6" i="5"/>
  <c r="E9" i="5"/>
  <c r="E5" i="5"/>
  <c r="E11" i="5"/>
  <c r="E6" i="5"/>
  <c r="D11" i="5"/>
  <c r="D9" i="5"/>
  <c r="D5" i="5"/>
  <c r="D6" i="5"/>
  <c r="F5" i="5"/>
  <c r="F6" i="5"/>
  <c r="F11" i="5"/>
  <c r="F9" i="5"/>
</calcChain>
</file>

<file path=xl/sharedStrings.xml><?xml version="1.0" encoding="utf-8"?>
<sst xmlns="http://schemas.openxmlformats.org/spreadsheetml/2006/main" count="137" uniqueCount="127">
  <si>
    <t>ASSETS</t>
  </si>
  <si>
    <t>NON CURRENT ASSETS</t>
  </si>
  <si>
    <t>CURRENT ASSETS</t>
  </si>
  <si>
    <t>Cash and Cash Equivalents</t>
  </si>
  <si>
    <t>Gross Profit</t>
  </si>
  <si>
    <t>Operating Profit</t>
  </si>
  <si>
    <t>Inventories</t>
  </si>
  <si>
    <t>Share Capital</t>
  </si>
  <si>
    <t>Retained Earnings</t>
  </si>
  <si>
    <t>Contribution to WPPF</t>
  </si>
  <si>
    <t>Deferred Tax Liability</t>
  </si>
  <si>
    <t>Tax Holiday Reserve</t>
  </si>
  <si>
    <t>Administrative, Selling &amp; Distribution Expenses</t>
  </si>
  <si>
    <t>Cash Collection from Sales</t>
  </si>
  <si>
    <t>Acquisition of Fixed Assets</t>
  </si>
  <si>
    <t>Disposal of Fixed Assets</t>
  </si>
  <si>
    <t>AL HAJ TEXTILE MILL LIMITED</t>
  </si>
  <si>
    <t>Net Tangible Fixed Assets</t>
  </si>
  <si>
    <t>Investment</t>
  </si>
  <si>
    <t>Sundry Creditors</t>
  </si>
  <si>
    <t>Advance, Deposits and Prepayments</t>
  </si>
  <si>
    <t>Investment in FDR</t>
  </si>
  <si>
    <t>Reserve and Surplus</t>
  </si>
  <si>
    <t>Long Term Loan Fund</t>
  </si>
  <si>
    <t>Advance against Sales</t>
  </si>
  <si>
    <t>Security and Other Deposits</t>
  </si>
  <si>
    <t>Other Current Liabilities</t>
  </si>
  <si>
    <t>Current Tax Liability</t>
  </si>
  <si>
    <t>Provisions for other Liabilities and charges</t>
  </si>
  <si>
    <t>Provision for Taxes</t>
  </si>
  <si>
    <t>Bank Overdraft</t>
  </si>
  <si>
    <t>Workers' Profit Participation Fund</t>
  </si>
  <si>
    <t>Selling &amp; Distribution Expenses</t>
  </si>
  <si>
    <t>Profit/Loss on Sale of Waste Cotton</t>
  </si>
  <si>
    <t>Inventory Adjustment</t>
  </si>
  <si>
    <t>Bank Interest Received on STD A/C</t>
  </si>
  <si>
    <t>Interest Received on Investment in FDR</t>
  </si>
  <si>
    <t>Other Income</t>
  </si>
  <si>
    <t>Dividend Received from CDBL</t>
  </si>
  <si>
    <t>Income from Investment in shares of CDBL Bonus Share</t>
  </si>
  <si>
    <t>Deferred Tax Expenses</t>
  </si>
  <si>
    <t>Provision for Income Tax 15%</t>
  </si>
  <si>
    <t>Payments for Cost and Expenses</t>
  </si>
  <si>
    <t>Advance Income Tax</t>
  </si>
  <si>
    <t>Investment in Non-Current Assets(FDRs)</t>
  </si>
  <si>
    <t>Long Term Loan Account</t>
  </si>
  <si>
    <t>Bank Overdraft Repaid/Increase</t>
  </si>
  <si>
    <t>Loss on Sale of Computer</t>
  </si>
  <si>
    <t>Interest Received</t>
  </si>
  <si>
    <t>Received from investment in FDRs</t>
  </si>
  <si>
    <t>Deferred Revenue Expenditure</t>
  </si>
  <si>
    <t>Provision for Doubtful Assets</t>
  </si>
  <si>
    <t>Dividend Paid</t>
  </si>
  <si>
    <t>Liquidity &amp; Solvency</t>
  </si>
  <si>
    <t>Current Ratio</t>
  </si>
  <si>
    <t>Quick Ratio</t>
  </si>
  <si>
    <t>Cash Conversion Cycle (days)</t>
  </si>
  <si>
    <t>Debt to Equity Ratio</t>
  </si>
  <si>
    <t>Cash Ratio</t>
  </si>
  <si>
    <t>Profitability</t>
  </si>
  <si>
    <t>Gross Margin</t>
  </si>
  <si>
    <t>Operating Margin</t>
  </si>
  <si>
    <t>Net Margin</t>
  </si>
  <si>
    <t>EBITDA Margin</t>
  </si>
  <si>
    <t>Cash to Sales</t>
  </si>
  <si>
    <t>Assets Utilization</t>
  </si>
  <si>
    <t>Basic Earning Power</t>
  </si>
  <si>
    <t>Asset Utilization</t>
  </si>
  <si>
    <t>Investment Valuation</t>
  </si>
  <si>
    <t>Return on Assets</t>
  </si>
  <si>
    <t>Return on Equity</t>
  </si>
  <si>
    <t>Return on Invested Capital</t>
  </si>
  <si>
    <t>Cash to Invested Capital</t>
  </si>
  <si>
    <t>Free Cash Flow per Share</t>
  </si>
  <si>
    <t>Economic Value Added (Tk. mn)</t>
  </si>
  <si>
    <t>Market Capitalization (Tk. mn)</t>
  </si>
  <si>
    <t>Earnings Yield</t>
  </si>
  <si>
    <t>Dividend Payout</t>
  </si>
  <si>
    <t>Dividend Yield</t>
  </si>
  <si>
    <t>Price Earning Multiple</t>
  </si>
  <si>
    <t>Earnings per Share</t>
  </si>
  <si>
    <t>Net Assets Value per Share</t>
  </si>
  <si>
    <t>Year</t>
  </si>
  <si>
    <t>Ratio</t>
  </si>
  <si>
    <t>Debt to Equity</t>
  </si>
  <si>
    <t>Debtors</t>
  </si>
  <si>
    <t>Capital Reserve</t>
  </si>
  <si>
    <t>General Reserve</t>
  </si>
  <si>
    <t>Revaluation Reserve</t>
  </si>
  <si>
    <t>Interest on Bank Loan (SOD)</t>
  </si>
  <si>
    <t>Interest Income</t>
  </si>
  <si>
    <t>Advance Payment of tax as per section-64</t>
  </si>
  <si>
    <t>Advance Payment of tax as per section-74</t>
  </si>
  <si>
    <t>Advance Payment of tax as per section-135</t>
  </si>
  <si>
    <t>Investment in Current Assets(FDRs)</t>
  </si>
  <si>
    <t>Balance Sheet</t>
  </si>
  <si>
    <t>As at year end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</si>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</sst>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.0%"/>
    <numFmt numFmtId="165" formatCode="0.0"/>
    <numFmt numFmtId="166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41" fontId="0" fillId="0" borderId="0" xfId="0" applyNumberFormat="1"/>
    <xf numFmtId="41" fontId="2" fillId="0" borderId="0" xfId="0" applyNumberFormat="1" applyFont="1"/>
    <xf numFmtId="41" fontId="0" fillId="0" borderId="1" xfId="0" applyNumberFormat="1" applyBorder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ont="1"/>
    <xf numFmtId="41" fontId="0" fillId="0" borderId="0" xfId="0" applyNumberFormat="1" applyFont="1" applyFill="1"/>
    <xf numFmtId="41" fontId="1" fillId="0" borderId="0" xfId="0" applyNumberFormat="1" applyFont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6" fontId="1" fillId="0" borderId="0" xfId="0" applyNumberFormat="1" applyFont="1"/>
    <xf numFmtId="166" fontId="1" fillId="0" borderId="3" xfId="0" applyNumberFormat="1" applyFont="1" applyBorder="1"/>
    <xf numFmtId="166" fontId="0" fillId="0" borderId="0" xfId="0" applyNumberFormat="1"/>
    <xf numFmtId="41" fontId="1" fillId="0" borderId="4" xfId="0" applyNumberFormat="1" applyFont="1" applyBorder="1"/>
    <xf numFmtId="41" fontId="0" fillId="0" borderId="0" xfId="0" applyNumberFormat="1" applyAlignment="1">
      <alignment wrapText="1"/>
    </xf>
    <xf numFmtId="41" fontId="3" fillId="0" borderId="4" xfId="0" applyNumberFormat="1" applyFont="1" applyBorder="1"/>
    <xf numFmtId="41" fontId="0" fillId="0" borderId="0" xfId="0" applyNumberFormat="1" applyFill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41" fontId="0" fillId="0" borderId="0" xfId="0" applyNumberFormat="1" applyFont="1" applyAlignment="1">
      <alignment horizontal="left"/>
    </xf>
    <xf numFmtId="0" fontId="1" fillId="0" borderId="2" xfId="0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38.28515625" style="8" customWidth="1"/>
    <col min="2" max="2" width="14.5703125" style="8" bestFit="1" customWidth="1"/>
    <col min="3" max="7" width="14.140625" style="8" bestFit="1" customWidth="1"/>
    <col min="8" max="8" width="12.7109375" style="8" bestFit="1" customWidth="1"/>
    <col min="9" max="16384" width="9.140625" style="8"/>
  </cols>
  <sheetData>
    <row r="1" spans="1:9" x14ac:dyDescent="0.25">
      <c r="A1" s="26" t="s">
        <v>16</v>
      </c>
    </row>
    <row r="2" spans="1:9" customFormat="1" x14ac:dyDescent="0.25">
      <c r="A2" s="26" t="s">
        <v>95</v>
      </c>
    </row>
    <row r="3" spans="1:9" customFormat="1" x14ac:dyDescent="0.25">
      <c r="A3" s="26" t="s">
        <v>96</v>
      </c>
    </row>
    <row r="4" spans="1:9" customFormat="1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7" t="s">
        <v>0</v>
      </c>
    </row>
    <row r="6" spans="1:9" x14ac:dyDescent="0.25">
      <c r="A6" s="28" t="s">
        <v>1</v>
      </c>
      <c r="B6" s="11">
        <f>SUM(B7:B9)</f>
        <v>167826335.21000001</v>
      </c>
      <c r="C6" s="11">
        <f t="shared" ref="C6:I6" si="0">SUM(C7:C9)</f>
        <v>157988837.71000001</v>
      </c>
      <c r="D6" s="11">
        <f t="shared" si="0"/>
        <v>140254389</v>
      </c>
      <c r="E6" s="11">
        <f t="shared" si="0"/>
        <v>127843919</v>
      </c>
      <c r="F6" s="11">
        <f t="shared" si="0"/>
        <v>116706710</v>
      </c>
      <c r="G6" s="11">
        <f t="shared" si="0"/>
        <v>105058799</v>
      </c>
      <c r="H6" s="11">
        <f t="shared" si="0"/>
        <v>117094005</v>
      </c>
      <c r="I6" s="11">
        <f t="shared" si="0"/>
        <v>0</v>
      </c>
    </row>
    <row r="7" spans="1:9" x14ac:dyDescent="0.25">
      <c r="A7" s="8" t="s">
        <v>17</v>
      </c>
      <c r="B7" s="8">
        <v>162825494.61000001</v>
      </c>
      <c r="C7" s="8">
        <v>152987997.11000001</v>
      </c>
      <c r="D7" s="13">
        <v>135253548</v>
      </c>
      <c r="E7" s="8">
        <v>120046280</v>
      </c>
      <c r="F7" s="13">
        <v>115705869</v>
      </c>
      <c r="G7" s="8">
        <v>104057958</v>
      </c>
      <c r="H7" s="8">
        <v>116093164</v>
      </c>
    </row>
    <row r="8" spans="1:9" x14ac:dyDescent="0.25">
      <c r="A8" s="13" t="s">
        <v>18</v>
      </c>
      <c r="B8" s="8">
        <v>5000840.5999999996</v>
      </c>
      <c r="C8" s="8">
        <v>5000840.5999999996</v>
      </c>
      <c r="D8" s="13">
        <v>5000841</v>
      </c>
      <c r="E8" s="8">
        <v>5000841</v>
      </c>
      <c r="F8" s="13">
        <v>1000841</v>
      </c>
      <c r="G8" s="8">
        <v>1000841</v>
      </c>
      <c r="H8" s="8">
        <v>1000841</v>
      </c>
    </row>
    <row r="9" spans="1:9" x14ac:dyDescent="0.25">
      <c r="A9" s="13" t="s">
        <v>50</v>
      </c>
      <c r="B9" s="8">
        <v>0</v>
      </c>
      <c r="C9" s="8">
        <v>0</v>
      </c>
      <c r="D9" s="13">
        <v>0</v>
      </c>
      <c r="E9" s="8">
        <v>2796798</v>
      </c>
      <c r="F9" s="13">
        <v>0</v>
      </c>
      <c r="G9" s="8">
        <v>0</v>
      </c>
    </row>
    <row r="10" spans="1:9" x14ac:dyDescent="0.25">
      <c r="D10" s="13"/>
      <c r="F10" s="13"/>
      <c r="G10" s="13"/>
    </row>
    <row r="11" spans="1:9" x14ac:dyDescent="0.25">
      <c r="A11" s="28" t="s">
        <v>2</v>
      </c>
      <c r="B11" s="11">
        <f>SUM(B12:B17)</f>
        <v>176033258.31</v>
      </c>
      <c r="C11" s="11">
        <f t="shared" ref="C11:I11" si="1">SUM(C12:C17)</f>
        <v>223242327.13999999</v>
      </c>
      <c r="D11" s="11">
        <f t="shared" si="1"/>
        <v>345957606</v>
      </c>
      <c r="E11" s="11">
        <f t="shared" si="1"/>
        <v>376701066</v>
      </c>
      <c r="F11" s="11">
        <f t="shared" si="1"/>
        <v>402727783</v>
      </c>
      <c r="G11" s="11">
        <f t="shared" si="1"/>
        <v>448222910</v>
      </c>
      <c r="H11" s="11">
        <f t="shared" si="1"/>
        <v>462534191</v>
      </c>
      <c r="I11" s="11">
        <f t="shared" si="1"/>
        <v>0</v>
      </c>
    </row>
    <row r="12" spans="1:9" x14ac:dyDescent="0.25">
      <c r="A12" s="13" t="s">
        <v>6</v>
      </c>
      <c r="B12" s="8">
        <v>82919799.319999993</v>
      </c>
      <c r="C12" s="13">
        <v>110192672.87</v>
      </c>
      <c r="D12" s="13">
        <v>104829428</v>
      </c>
      <c r="E12" s="13">
        <v>140074620</v>
      </c>
      <c r="F12" s="13">
        <v>60980211</v>
      </c>
      <c r="G12" s="13">
        <v>69583604</v>
      </c>
      <c r="H12" s="13">
        <v>147858246</v>
      </c>
    </row>
    <row r="13" spans="1:9" x14ac:dyDescent="0.25">
      <c r="A13" s="13" t="s">
        <v>19</v>
      </c>
      <c r="B13" s="8">
        <v>4754525.9800000004</v>
      </c>
      <c r="C13" s="13">
        <v>3424486.61</v>
      </c>
      <c r="D13" s="13">
        <v>1888493</v>
      </c>
      <c r="E13" s="13">
        <v>1888493</v>
      </c>
      <c r="F13" s="13">
        <v>2420465</v>
      </c>
      <c r="G13" s="13">
        <v>2718845</v>
      </c>
    </row>
    <row r="14" spans="1:9" x14ac:dyDescent="0.25">
      <c r="A14" s="13" t="s">
        <v>85</v>
      </c>
      <c r="C14" s="13"/>
      <c r="D14" s="13"/>
      <c r="E14" s="13"/>
      <c r="F14" s="13"/>
      <c r="G14" s="13"/>
      <c r="H14" s="8">
        <v>2325677</v>
      </c>
    </row>
    <row r="15" spans="1:9" x14ac:dyDescent="0.25">
      <c r="A15" s="13" t="s">
        <v>20</v>
      </c>
      <c r="B15" s="8">
        <v>64427883.380000003</v>
      </c>
      <c r="C15" s="13">
        <v>60322326.659999996</v>
      </c>
      <c r="D15" s="13">
        <v>60894994</v>
      </c>
      <c r="E15" s="13">
        <v>63540215</v>
      </c>
      <c r="F15" s="13">
        <v>69272465</v>
      </c>
      <c r="G15" s="13">
        <v>77497086</v>
      </c>
      <c r="H15" s="13">
        <v>87656527</v>
      </c>
    </row>
    <row r="16" spans="1:9" x14ac:dyDescent="0.25">
      <c r="A16" s="13" t="s">
        <v>21</v>
      </c>
      <c r="B16" s="8">
        <v>0</v>
      </c>
      <c r="C16" s="13">
        <v>40281250</v>
      </c>
      <c r="D16" s="13">
        <v>171916290</v>
      </c>
      <c r="E16" s="13">
        <v>141941591</v>
      </c>
      <c r="F16" s="13">
        <v>218436079</v>
      </c>
      <c r="G16" s="13">
        <v>249560365</v>
      </c>
      <c r="H16" s="13">
        <v>223479484</v>
      </c>
    </row>
    <row r="17" spans="1:9" x14ac:dyDescent="0.25">
      <c r="A17" s="8" t="s">
        <v>3</v>
      </c>
      <c r="B17" s="8">
        <v>23931049.629999999</v>
      </c>
      <c r="C17" s="8">
        <v>9021591</v>
      </c>
      <c r="D17" s="13">
        <v>6428401</v>
      </c>
      <c r="E17" s="8">
        <v>29256147</v>
      </c>
      <c r="F17" s="13">
        <v>51618563</v>
      </c>
      <c r="G17" s="13">
        <v>48863010</v>
      </c>
      <c r="H17" s="13">
        <v>1214257</v>
      </c>
    </row>
    <row r="19" spans="1:9" x14ac:dyDescent="0.25">
      <c r="A19" s="11"/>
      <c r="B19" s="11">
        <f>SUM(B6,B11)</f>
        <v>343859593.51999998</v>
      </c>
      <c r="C19" s="11">
        <f t="shared" ref="C19:I19" si="2">SUM(C6,C11)</f>
        <v>381231164.85000002</v>
      </c>
      <c r="D19" s="11">
        <f t="shared" si="2"/>
        <v>486211995</v>
      </c>
      <c r="E19" s="11">
        <f t="shared" si="2"/>
        <v>504544985</v>
      </c>
      <c r="F19" s="11">
        <f t="shared" si="2"/>
        <v>519434493</v>
      </c>
      <c r="G19" s="11">
        <f t="shared" si="2"/>
        <v>553281709</v>
      </c>
      <c r="H19" s="11">
        <f t="shared" si="2"/>
        <v>579628196</v>
      </c>
      <c r="I19" s="11">
        <f t="shared" si="2"/>
        <v>0</v>
      </c>
    </row>
    <row r="21" spans="1:9" ht="15.75" x14ac:dyDescent="0.25">
      <c r="A21" s="29" t="s">
        <v>97</v>
      </c>
    </row>
    <row r="22" spans="1:9" ht="15.75" x14ac:dyDescent="0.25">
      <c r="A22" s="30" t="s">
        <v>98</v>
      </c>
    </row>
    <row r="23" spans="1:9" x14ac:dyDescent="0.25">
      <c r="A23" s="28" t="s">
        <v>100</v>
      </c>
      <c r="B23" s="11">
        <f>SUM(B24:B25)</f>
        <v>139123632.80000001</v>
      </c>
      <c r="C23" s="11">
        <f t="shared" ref="C23:I23" si="3">SUM(C24:C25)</f>
        <v>153973820.97</v>
      </c>
      <c r="D23" s="11">
        <f t="shared" si="3"/>
        <v>153973543</v>
      </c>
      <c r="E23" s="11">
        <f t="shared" si="3"/>
        <v>153597039</v>
      </c>
      <c r="F23" s="11">
        <f t="shared" si="3"/>
        <v>149336413</v>
      </c>
      <c r="G23" s="11">
        <f t="shared" si="3"/>
        <v>148050508</v>
      </c>
      <c r="H23" s="11">
        <f t="shared" si="3"/>
        <v>147101823</v>
      </c>
      <c r="I23" s="11">
        <f t="shared" si="3"/>
        <v>0</v>
      </c>
    </row>
    <row r="24" spans="1:9" x14ac:dyDescent="0.25">
      <c r="A24" s="13" t="s">
        <v>23</v>
      </c>
      <c r="B24" s="13">
        <v>139123632.80000001</v>
      </c>
      <c r="C24" s="13">
        <v>139123910.80000001</v>
      </c>
      <c r="D24" s="13">
        <v>139123633</v>
      </c>
      <c r="E24" s="13">
        <v>139123633</v>
      </c>
      <c r="F24" s="13">
        <v>139123633</v>
      </c>
      <c r="G24" s="13">
        <v>139123633</v>
      </c>
      <c r="H24" s="13">
        <v>139123633</v>
      </c>
    </row>
    <row r="25" spans="1:9" x14ac:dyDescent="0.25">
      <c r="A25" s="8" t="s">
        <v>10</v>
      </c>
      <c r="B25" s="8">
        <v>0</v>
      </c>
      <c r="C25" s="8">
        <v>14849910.17</v>
      </c>
      <c r="D25" s="8">
        <v>14849910</v>
      </c>
      <c r="E25" s="8">
        <v>14473406</v>
      </c>
      <c r="F25" s="8">
        <v>10212780</v>
      </c>
      <c r="G25" s="13">
        <v>8926875</v>
      </c>
      <c r="H25" s="13">
        <v>7978190</v>
      </c>
    </row>
    <row r="27" spans="1:9" x14ac:dyDescent="0.25">
      <c r="A27" s="28" t="s">
        <v>101</v>
      </c>
      <c r="B27" s="11">
        <f>SUM(B28:B35)</f>
        <v>60371923.230000004</v>
      </c>
      <c r="C27" s="11">
        <f t="shared" ref="C27:I27" si="4">SUM(C28:C35)</f>
        <v>59383916.180000007</v>
      </c>
      <c r="D27" s="11">
        <f t="shared" si="4"/>
        <v>143408083</v>
      </c>
      <c r="E27" s="11">
        <f t="shared" si="4"/>
        <v>138856335</v>
      </c>
      <c r="F27" s="11">
        <f t="shared" si="4"/>
        <v>143258393</v>
      </c>
      <c r="G27" s="11">
        <f t="shared" si="4"/>
        <v>154757962</v>
      </c>
      <c r="H27" s="11">
        <f t="shared" si="4"/>
        <v>181535553</v>
      </c>
      <c r="I27" s="11">
        <f t="shared" si="4"/>
        <v>0</v>
      </c>
    </row>
    <row r="28" spans="1:9" x14ac:dyDescent="0.25">
      <c r="A28" s="13" t="s">
        <v>24</v>
      </c>
      <c r="B28" s="8">
        <v>665553.41</v>
      </c>
      <c r="C28" s="13">
        <v>665553.41</v>
      </c>
      <c r="D28" s="13">
        <v>348433</v>
      </c>
      <c r="E28" s="13">
        <v>346088</v>
      </c>
      <c r="F28" s="13">
        <v>346188</v>
      </c>
      <c r="G28" s="13">
        <v>346292</v>
      </c>
      <c r="H28" s="13">
        <v>330787</v>
      </c>
    </row>
    <row r="29" spans="1:9" x14ac:dyDescent="0.25">
      <c r="A29" s="8" t="s">
        <v>25</v>
      </c>
      <c r="B29" s="8">
        <v>2519822</v>
      </c>
      <c r="C29" s="8">
        <v>2519822</v>
      </c>
      <c r="D29" s="25">
        <v>2519822</v>
      </c>
      <c r="E29" s="8">
        <v>2519822</v>
      </c>
      <c r="F29" s="8">
        <v>19822</v>
      </c>
      <c r="G29" s="8">
        <v>1019822</v>
      </c>
      <c r="H29" s="13">
        <v>1019822</v>
      </c>
    </row>
    <row r="30" spans="1:9" x14ac:dyDescent="0.25">
      <c r="A30" s="8" t="s">
        <v>26</v>
      </c>
      <c r="B30" s="8">
        <v>22669756.510000002</v>
      </c>
      <c r="C30" s="8">
        <v>22111693.710000001</v>
      </c>
      <c r="D30" s="8">
        <v>102520390</v>
      </c>
      <c r="E30" s="8">
        <v>95551678</v>
      </c>
      <c r="F30" s="8">
        <v>93800233</v>
      </c>
      <c r="G30" s="8">
        <v>94087881</v>
      </c>
      <c r="H30" s="13">
        <v>103044478</v>
      </c>
    </row>
    <row r="31" spans="1:9" x14ac:dyDescent="0.25">
      <c r="A31" s="8" t="s">
        <v>27</v>
      </c>
      <c r="B31" s="8">
        <v>0</v>
      </c>
      <c r="C31" s="8">
        <v>1683911</v>
      </c>
      <c r="D31" s="8">
        <v>1683911</v>
      </c>
      <c r="E31" s="8">
        <v>1683911</v>
      </c>
      <c r="F31" s="8">
        <v>1683911</v>
      </c>
      <c r="G31" s="8">
        <v>1683911</v>
      </c>
      <c r="H31" s="13">
        <v>1683911</v>
      </c>
    </row>
    <row r="32" spans="1:9" x14ac:dyDescent="0.25">
      <c r="A32" s="8" t="s">
        <v>28</v>
      </c>
      <c r="B32" s="8">
        <v>4699459.8600000003</v>
      </c>
      <c r="C32" s="8">
        <v>4813408.8600000003</v>
      </c>
      <c r="D32" s="8">
        <v>9703202</v>
      </c>
      <c r="E32" s="8">
        <v>14304743</v>
      </c>
      <c r="F32" s="8">
        <v>20657839</v>
      </c>
      <c r="G32" s="8">
        <v>28302197</v>
      </c>
      <c r="H32" s="13">
        <v>9631963</v>
      </c>
    </row>
    <row r="33" spans="1:9" x14ac:dyDescent="0.25">
      <c r="A33" s="8" t="s">
        <v>29</v>
      </c>
      <c r="B33" s="8">
        <v>8483539</v>
      </c>
      <c r="C33" s="8">
        <v>4281290</v>
      </c>
      <c r="D33" s="8">
        <v>4578018</v>
      </c>
      <c r="E33" s="8">
        <v>4318732</v>
      </c>
      <c r="F33" s="8">
        <v>6605799</v>
      </c>
      <c r="G33" s="8">
        <v>8627690</v>
      </c>
      <c r="H33" s="13">
        <v>32343755</v>
      </c>
    </row>
    <row r="34" spans="1:9" x14ac:dyDescent="0.25">
      <c r="A34" s="8" t="s">
        <v>30</v>
      </c>
      <c r="B34" s="8">
        <v>18772079.780000001</v>
      </c>
      <c r="C34" s="8">
        <v>18772290.780000001</v>
      </c>
      <c r="D34" s="8">
        <v>18772080</v>
      </c>
      <c r="E34" s="8">
        <v>18772080</v>
      </c>
      <c r="F34" s="8">
        <v>18772080</v>
      </c>
      <c r="G34" s="8">
        <v>18772080</v>
      </c>
      <c r="H34" s="13">
        <v>30924559</v>
      </c>
    </row>
    <row r="35" spans="1:9" x14ac:dyDescent="0.25">
      <c r="A35" s="8" t="s">
        <v>31</v>
      </c>
      <c r="B35" s="8">
        <v>2561712.67</v>
      </c>
      <c r="C35" s="8">
        <v>4535946.42</v>
      </c>
      <c r="D35" s="8">
        <v>3282227</v>
      </c>
      <c r="E35" s="8">
        <v>1359281</v>
      </c>
      <c r="F35" s="8">
        <v>1372521</v>
      </c>
      <c r="G35" s="8">
        <v>1918089</v>
      </c>
      <c r="H35" s="13">
        <v>2556278</v>
      </c>
    </row>
    <row r="36" spans="1:9" x14ac:dyDescent="0.25">
      <c r="A36" s="11"/>
      <c r="C36" s="11"/>
      <c r="D36" s="11"/>
      <c r="E36" s="11"/>
      <c r="F36" s="11"/>
    </row>
    <row r="37" spans="1:9" x14ac:dyDescent="0.25">
      <c r="A37" s="11"/>
      <c r="B37" s="11">
        <f>SUM(B23,B27)</f>
        <v>199495556.03000003</v>
      </c>
      <c r="C37" s="11">
        <f t="shared" ref="C37:I37" si="5">SUM(C23,C27)</f>
        <v>213357737.15000001</v>
      </c>
      <c r="D37" s="11">
        <f t="shared" si="5"/>
        <v>297381626</v>
      </c>
      <c r="E37" s="11">
        <f t="shared" si="5"/>
        <v>292453374</v>
      </c>
      <c r="F37" s="11">
        <f t="shared" si="5"/>
        <v>292594806</v>
      </c>
      <c r="G37" s="11">
        <f t="shared" si="5"/>
        <v>302808470</v>
      </c>
      <c r="H37" s="11">
        <f t="shared" si="5"/>
        <v>328637376</v>
      </c>
      <c r="I37" s="11">
        <f t="shared" si="5"/>
        <v>0</v>
      </c>
    </row>
    <row r="38" spans="1:9" x14ac:dyDescent="0.25">
      <c r="A38" s="11"/>
      <c r="C38" s="11"/>
      <c r="D38" s="11"/>
      <c r="E38" s="11"/>
      <c r="F38" s="11"/>
    </row>
    <row r="39" spans="1:9" x14ac:dyDescent="0.25">
      <c r="A39" s="28" t="s">
        <v>99</v>
      </c>
      <c r="B39" s="11">
        <f>SUM(B40:B46)</f>
        <v>144364037.49000001</v>
      </c>
      <c r="C39" s="11">
        <f t="shared" ref="C39:I39" si="6">SUM(C40:C46)</f>
        <v>157873916.69999999</v>
      </c>
      <c r="D39" s="11">
        <f t="shared" si="6"/>
        <v>188830369</v>
      </c>
      <c r="E39" s="11">
        <f t="shared" si="6"/>
        <v>212091611</v>
      </c>
      <c r="F39" s="11">
        <f t="shared" si="6"/>
        <v>226839468</v>
      </c>
      <c r="G39" s="11">
        <f t="shared" si="6"/>
        <v>250473239</v>
      </c>
      <c r="H39" s="11">
        <f t="shared" si="6"/>
        <v>250990820</v>
      </c>
      <c r="I39" s="11">
        <f t="shared" si="6"/>
        <v>0</v>
      </c>
    </row>
    <row r="40" spans="1:9" x14ac:dyDescent="0.25">
      <c r="A40" s="8" t="s">
        <v>7</v>
      </c>
      <c r="B40" s="8">
        <v>92304310</v>
      </c>
      <c r="C40" s="8">
        <v>101534740</v>
      </c>
      <c r="D40" s="8">
        <v>126918420</v>
      </c>
      <c r="E40" s="8">
        <v>152302100</v>
      </c>
      <c r="F40" s="8">
        <v>167532310</v>
      </c>
      <c r="G40" s="8">
        <v>184285540</v>
      </c>
      <c r="H40" s="8">
        <v>202714090</v>
      </c>
    </row>
    <row r="41" spans="1:9" x14ac:dyDescent="0.25">
      <c r="A41" s="8" t="s">
        <v>86</v>
      </c>
      <c r="H41" s="8">
        <v>21350</v>
      </c>
    </row>
    <row r="42" spans="1:9" x14ac:dyDescent="0.25">
      <c r="A42" s="8" t="s">
        <v>87</v>
      </c>
      <c r="H42" s="8">
        <v>1395080</v>
      </c>
    </row>
    <row r="43" spans="1:9" x14ac:dyDescent="0.25">
      <c r="A43" s="8" t="s">
        <v>88</v>
      </c>
      <c r="H43" s="8">
        <v>13064789</v>
      </c>
    </row>
    <row r="44" spans="1:9" x14ac:dyDescent="0.25">
      <c r="A44" s="8" t="s">
        <v>22</v>
      </c>
      <c r="B44" s="8">
        <v>25583889.530000001</v>
      </c>
      <c r="C44" s="8">
        <v>15583889.529999999</v>
      </c>
      <c r="D44" s="8">
        <v>20931161</v>
      </c>
      <c r="E44" s="8">
        <v>19009243</v>
      </c>
      <c r="F44" s="8">
        <v>17311807</v>
      </c>
      <c r="G44" s="8">
        <v>15810623</v>
      </c>
    </row>
    <row r="45" spans="1:9" x14ac:dyDescent="0.25">
      <c r="A45" s="8" t="s">
        <v>11</v>
      </c>
      <c r="B45" s="8">
        <v>10747334</v>
      </c>
      <c r="C45" s="8">
        <v>10747334</v>
      </c>
      <c r="D45" s="8">
        <v>10747334</v>
      </c>
      <c r="E45" s="8">
        <v>10747334</v>
      </c>
      <c r="F45" s="8">
        <v>10747334</v>
      </c>
      <c r="G45" s="8">
        <v>10747334</v>
      </c>
      <c r="H45" s="8">
        <v>10747334</v>
      </c>
    </row>
    <row r="46" spans="1:9" x14ac:dyDescent="0.25">
      <c r="A46" s="8" t="s">
        <v>8</v>
      </c>
      <c r="B46" s="8">
        <v>15728503.960000001</v>
      </c>
      <c r="C46" s="8">
        <v>30007953.170000002</v>
      </c>
      <c r="D46" s="8">
        <v>30233454</v>
      </c>
      <c r="E46" s="8">
        <v>30032934</v>
      </c>
      <c r="F46" s="8">
        <v>31248017</v>
      </c>
      <c r="G46" s="8">
        <v>39629742</v>
      </c>
      <c r="H46" s="8">
        <v>23048177</v>
      </c>
    </row>
    <row r="48" spans="1:9" x14ac:dyDescent="0.25">
      <c r="A48" s="11"/>
      <c r="B48" s="11">
        <f t="shared" ref="B48:I48" si="7">SUM(B37,B39)</f>
        <v>343859593.52000004</v>
      </c>
      <c r="C48" s="11">
        <f t="shared" si="7"/>
        <v>371231653.85000002</v>
      </c>
      <c r="D48" s="11">
        <f t="shared" si="7"/>
        <v>486211995</v>
      </c>
      <c r="E48" s="11">
        <f t="shared" si="7"/>
        <v>504544985</v>
      </c>
      <c r="F48" s="11">
        <f t="shared" si="7"/>
        <v>519434274</v>
      </c>
      <c r="G48" s="11">
        <f t="shared" si="7"/>
        <v>553281709</v>
      </c>
      <c r="H48" s="11">
        <f t="shared" si="7"/>
        <v>579628196</v>
      </c>
      <c r="I48" s="11">
        <f t="shared" si="7"/>
        <v>0</v>
      </c>
    </row>
    <row r="50" spans="1:9" s="21" customFormat="1" x14ac:dyDescent="0.25">
      <c r="A50" s="31" t="s">
        <v>102</v>
      </c>
      <c r="B50" s="19">
        <f t="shared" ref="B50:H50" si="8">B39/(B40/10)</f>
        <v>15.640010470800336</v>
      </c>
      <c r="C50" s="19">
        <f t="shared" si="8"/>
        <v>15.548758651472392</v>
      </c>
      <c r="D50" s="19">
        <f t="shared" si="8"/>
        <v>14.878090114894276</v>
      </c>
      <c r="E50" s="19">
        <f t="shared" si="8"/>
        <v>13.925718095810891</v>
      </c>
      <c r="F50" s="19">
        <f t="shared" si="8"/>
        <v>13.540042992303992</v>
      </c>
      <c r="G50" s="19">
        <f t="shared" si="8"/>
        <v>13.591583962583282</v>
      </c>
      <c r="H50" s="19">
        <f t="shared" si="8"/>
        <v>12.381518225990112</v>
      </c>
      <c r="I50" s="19" t="e">
        <f t="shared" ref="I50" si="9">I39/(I40/10)</f>
        <v>#DIV/0!</v>
      </c>
    </row>
    <row r="51" spans="1:9" x14ac:dyDescent="0.25">
      <c r="A51" s="31" t="s">
        <v>103</v>
      </c>
      <c r="B51" s="8">
        <f>B40/10</f>
        <v>9230431</v>
      </c>
      <c r="C51" s="8">
        <f t="shared" ref="C51:H51" si="10">C40/10</f>
        <v>10153474</v>
      </c>
      <c r="D51" s="8">
        <f t="shared" si="10"/>
        <v>12691842</v>
      </c>
      <c r="E51" s="8">
        <f t="shared" si="10"/>
        <v>15230210</v>
      </c>
      <c r="F51" s="8">
        <f t="shared" si="10"/>
        <v>16753231</v>
      </c>
      <c r="G51" s="8">
        <f t="shared" si="10"/>
        <v>18428554</v>
      </c>
      <c r="H51" s="8">
        <f t="shared" si="10"/>
        <v>20271409</v>
      </c>
      <c r="I51" s="8">
        <f t="shared" ref="I51" si="11">I40/10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6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H36" sqref="H36:I37"/>
    </sheetView>
  </sheetViews>
  <sheetFormatPr defaultRowHeight="15" x14ac:dyDescent="0.25"/>
  <cols>
    <col min="1" max="1" width="34.28515625" style="8" customWidth="1"/>
    <col min="2" max="3" width="14.7109375" style="8" bestFit="1" customWidth="1"/>
    <col min="4" max="4" width="15.7109375" style="8" bestFit="1" customWidth="1"/>
    <col min="5" max="5" width="15.5703125" style="8" bestFit="1" customWidth="1"/>
    <col min="6" max="7" width="14.7109375" style="8" bestFit="1" customWidth="1"/>
    <col min="8" max="8" width="12.85546875" style="8" bestFit="1" customWidth="1"/>
    <col min="9" max="16384" width="9.140625" style="8"/>
  </cols>
  <sheetData>
    <row r="1" spans="1:9" x14ac:dyDescent="0.25">
      <c r="A1" s="26" t="s">
        <v>16</v>
      </c>
    </row>
    <row r="2" spans="1:9" customFormat="1" x14ac:dyDescent="0.25">
      <c r="A2" s="26" t="s">
        <v>104</v>
      </c>
    </row>
    <row r="3" spans="1:9" customFormat="1" x14ac:dyDescent="0.25">
      <c r="A3" s="26" t="s">
        <v>96</v>
      </c>
    </row>
    <row r="4" spans="1:9" customFormat="1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31" t="s">
        <v>105</v>
      </c>
      <c r="B5" s="8">
        <v>335775380.22000003</v>
      </c>
      <c r="C5" s="8">
        <v>335365990</v>
      </c>
      <c r="D5" s="8">
        <v>288527739</v>
      </c>
      <c r="E5" s="8">
        <v>266644659</v>
      </c>
      <c r="F5" s="8">
        <v>371930696</v>
      </c>
      <c r="G5" s="8">
        <v>293285408</v>
      </c>
      <c r="H5" s="8">
        <v>259844692</v>
      </c>
    </row>
    <row r="6" spans="1:9" x14ac:dyDescent="0.25">
      <c r="A6" t="s">
        <v>106</v>
      </c>
      <c r="B6" s="10">
        <v>306586298.61000001</v>
      </c>
      <c r="C6" s="10">
        <v>281129580.00999999</v>
      </c>
      <c r="D6" s="10">
        <v>250535498</v>
      </c>
      <c r="E6" s="10">
        <v>232965776</v>
      </c>
      <c r="F6" s="10">
        <v>330364349</v>
      </c>
      <c r="G6" s="10">
        <v>251184421</v>
      </c>
      <c r="H6" s="10">
        <v>242449292</v>
      </c>
      <c r="I6" s="10"/>
    </row>
    <row r="7" spans="1:9" x14ac:dyDescent="0.25">
      <c r="A7" s="31" t="s">
        <v>4</v>
      </c>
      <c r="B7" s="11">
        <f>B5-B6</f>
        <v>29189081.610000014</v>
      </c>
      <c r="C7" s="11">
        <f t="shared" ref="C7:G7" si="0">C5-C6</f>
        <v>54236409.99000001</v>
      </c>
      <c r="D7" s="11">
        <f t="shared" si="0"/>
        <v>37992241</v>
      </c>
      <c r="E7" s="11">
        <f t="shared" si="0"/>
        <v>33678883</v>
      </c>
      <c r="F7" s="11">
        <f t="shared" si="0"/>
        <v>41566347</v>
      </c>
      <c r="G7" s="11">
        <f t="shared" si="0"/>
        <v>42100987</v>
      </c>
      <c r="H7" s="11">
        <f t="shared" ref="H7:I7" si="1">H5-H6</f>
        <v>17395400</v>
      </c>
      <c r="I7" s="11">
        <f t="shared" si="1"/>
        <v>0</v>
      </c>
    </row>
    <row r="8" spans="1:9" x14ac:dyDescent="0.25">
      <c r="A8" s="11"/>
      <c r="B8" s="11"/>
      <c r="C8" s="11"/>
      <c r="D8" s="11"/>
      <c r="E8" s="11"/>
      <c r="F8" s="11"/>
    </row>
    <row r="9" spans="1:9" x14ac:dyDescent="0.25">
      <c r="A9" s="31" t="s">
        <v>107</v>
      </c>
      <c r="B9" s="12">
        <f>SUM(B10:B14)</f>
        <v>15956587.91</v>
      </c>
      <c r="C9" s="12">
        <f t="shared" ref="C9:G9" si="2">SUM(C10:C14)</f>
        <v>15540773.029999999</v>
      </c>
      <c r="D9" s="12">
        <f t="shared" si="2"/>
        <v>18477630</v>
      </c>
      <c r="E9" s="12">
        <f t="shared" si="2"/>
        <v>18171066</v>
      </c>
      <c r="F9" s="12">
        <f t="shared" si="2"/>
        <v>19929290</v>
      </c>
      <c r="G9" s="12">
        <f t="shared" si="2"/>
        <v>19095273</v>
      </c>
      <c r="H9" s="12">
        <f t="shared" ref="H9:I9" si="3">SUM(H10:H14)</f>
        <v>19550684</v>
      </c>
      <c r="I9" s="12">
        <f t="shared" si="3"/>
        <v>0</v>
      </c>
    </row>
    <row r="10" spans="1:9" x14ac:dyDescent="0.25">
      <c r="A10" s="13" t="s">
        <v>12</v>
      </c>
      <c r="B10" s="14">
        <v>13680725.720000001</v>
      </c>
      <c r="C10" s="13">
        <v>15277753.25</v>
      </c>
      <c r="D10" s="13">
        <v>17753624</v>
      </c>
      <c r="E10" s="13">
        <v>17051363</v>
      </c>
      <c r="F10" s="13">
        <v>19185126</v>
      </c>
      <c r="G10" s="13">
        <v>18828331</v>
      </c>
      <c r="H10" s="13">
        <v>19259681</v>
      </c>
    </row>
    <row r="11" spans="1:9" x14ac:dyDescent="0.25">
      <c r="A11" s="13" t="s">
        <v>32</v>
      </c>
      <c r="B11" s="13">
        <v>1023970</v>
      </c>
      <c r="C11" s="13">
        <v>697709</v>
      </c>
      <c r="D11" s="13">
        <v>720255</v>
      </c>
      <c r="E11" s="13">
        <v>1119703</v>
      </c>
      <c r="F11" s="13">
        <v>744164</v>
      </c>
      <c r="G11" s="13">
        <v>266942</v>
      </c>
      <c r="H11" s="13">
        <v>291003</v>
      </c>
    </row>
    <row r="12" spans="1:9" x14ac:dyDescent="0.25">
      <c r="A12" s="13" t="s">
        <v>33</v>
      </c>
      <c r="B12" s="14">
        <v>1037318.28</v>
      </c>
      <c r="C12" s="13">
        <v>-434803.22</v>
      </c>
      <c r="D12" s="13">
        <v>0</v>
      </c>
      <c r="E12" s="13">
        <v>0</v>
      </c>
      <c r="F12" s="13">
        <v>0</v>
      </c>
      <c r="G12" s="13">
        <v>0</v>
      </c>
    </row>
    <row r="13" spans="1:9" x14ac:dyDescent="0.25">
      <c r="A13" s="13" t="s">
        <v>47</v>
      </c>
      <c r="B13" s="14">
        <v>0</v>
      </c>
      <c r="C13" s="13">
        <v>0</v>
      </c>
      <c r="D13" s="13">
        <v>1472</v>
      </c>
      <c r="E13" s="13">
        <v>0</v>
      </c>
      <c r="F13" s="13">
        <v>0</v>
      </c>
      <c r="G13" s="13">
        <v>0</v>
      </c>
    </row>
    <row r="14" spans="1:9" x14ac:dyDescent="0.25">
      <c r="A14" s="13" t="s">
        <v>34</v>
      </c>
      <c r="B14" s="14">
        <v>214573.91</v>
      </c>
      <c r="C14" s="13">
        <v>114</v>
      </c>
      <c r="D14" s="13">
        <v>2279</v>
      </c>
      <c r="E14" s="13">
        <v>0</v>
      </c>
      <c r="F14" s="13">
        <v>0</v>
      </c>
      <c r="G14" s="13">
        <v>0</v>
      </c>
    </row>
    <row r="15" spans="1:9" x14ac:dyDescent="0.25">
      <c r="A15" s="13"/>
    </row>
    <row r="16" spans="1:9" x14ac:dyDescent="0.25">
      <c r="A16" s="11" t="s">
        <v>5</v>
      </c>
      <c r="B16" s="11">
        <f>B7-B9</f>
        <v>13232493.700000014</v>
      </c>
      <c r="C16" s="11">
        <f t="shared" ref="C16:I16" si="4">C7-C9</f>
        <v>38695636.960000008</v>
      </c>
      <c r="D16" s="11">
        <f t="shared" si="4"/>
        <v>19514611</v>
      </c>
      <c r="E16" s="11">
        <f t="shared" si="4"/>
        <v>15507817</v>
      </c>
      <c r="F16" s="11">
        <f t="shared" si="4"/>
        <v>21637057</v>
      </c>
      <c r="G16" s="11">
        <f t="shared" si="4"/>
        <v>23005714</v>
      </c>
      <c r="H16" s="11">
        <f t="shared" si="4"/>
        <v>-2155284</v>
      </c>
      <c r="I16" s="11">
        <f t="shared" si="4"/>
        <v>0</v>
      </c>
    </row>
    <row r="17" spans="1:9" x14ac:dyDescent="0.25">
      <c r="A17" s="33" t="s">
        <v>108</v>
      </c>
      <c r="B17" s="11">
        <f>SUM(B18:B24)</f>
        <v>2103778.35</v>
      </c>
      <c r="C17" s="11">
        <f t="shared" ref="C17:I17" si="5">SUM(C18:C24)</f>
        <v>2763271.79</v>
      </c>
      <c r="D17" s="11">
        <f t="shared" si="5"/>
        <v>7953240</v>
      </c>
      <c r="E17" s="11">
        <f t="shared" si="5"/>
        <v>24287084</v>
      </c>
      <c r="F17" s="11">
        <f t="shared" si="5"/>
        <v>15010163</v>
      </c>
      <c r="G17" s="11">
        <f t="shared" si="5"/>
        <v>17274146</v>
      </c>
      <c r="H17" s="11">
        <f t="shared" si="5"/>
        <v>15679934</v>
      </c>
      <c r="I17" s="11">
        <f t="shared" si="5"/>
        <v>0</v>
      </c>
    </row>
    <row r="18" spans="1:9" x14ac:dyDescent="0.25">
      <c r="A18" s="32" t="s">
        <v>89</v>
      </c>
      <c r="B18" s="11"/>
      <c r="C18" s="11"/>
      <c r="D18" s="11"/>
      <c r="E18" s="15"/>
      <c r="F18" s="15"/>
      <c r="G18" s="11"/>
      <c r="H18" s="8">
        <v>61344</v>
      </c>
    </row>
    <row r="19" spans="1:9" x14ac:dyDescent="0.25">
      <c r="A19" s="13" t="s">
        <v>35</v>
      </c>
      <c r="B19" s="13">
        <v>347180.67</v>
      </c>
      <c r="C19" s="13">
        <v>896748.99</v>
      </c>
      <c r="D19" s="13">
        <v>533059</v>
      </c>
      <c r="E19" s="13">
        <v>102802</v>
      </c>
      <c r="F19" s="13">
        <v>0</v>
      </c>
      <c r="G19" s="13">
        <v>0</v>
      </c>
    </row>
    <row r="20" spans="1:9" x14ac:dyDescent="0.25">
      <c r="A20" s="13" t="s">
        <v>90</v>
      </c>
      <c r="B20" s="13"/>
      <c r="C20" s="13"/>
      <c r="D20" s="13"/>
      <c r="E20" s="13"/>
      <c r="F20" s="13"/>
      <c r="G20" s="13"/>
      <c r="H20" s="8">
        <v>14134649</v>
      </c>
    </row>
    <row r="21" spans="1:9" x14ac:dyDescent="0.25">
      <c r="A21" s="13" t="s">
        <v>36</v>
      </c>
      <c r="B21" s="13">
        <v>0</v>
      </c>
      <c r="C21" s="13">
        <v>312500</v>
      </c>
      <c r="D21" s="13">
        <v>6168681</v>
      </c>
      <c r="E21" s="13">
        <v>11567882</v>
      </c>
      <c r="F21" s="13">
        <v>13499180</v>
      </c>
      <c r="G21" s="13">
        <v>13908915</v>
      </c>
    </row>
    <row r="22" spans="1:9" x14ac:dyDescent="0.25">
      <c r="A22" s="13" t="s">
        <v>37</v>
      </c>
      <c r="B22" s="13">
        <v>356597.68</v>
      </c>
      <c r="C22" s="13">
        <v>54022.8</v>
      </c>
      <c r="D22" s="13">
        <v>1500</v>
      </c>
      <c r="E22" s="13">
        <v>116400</v>
      </c>
      <c r="F22" s="13">
        <v>260983</v>
      </c>
      <c r="G22" s="13">
        <v>2115231</v>
      </c>
      <c r="H22" s="13">
        <v>233941</v>
      </c>
    </row>
    <row r="23" spans="1:9" x14ac:dyDescent="0.25">
      <c r="A23" s="13" t="s">
        <v>38</v>
      </c>
      <c r="B23" s="13">
        <v>400000</v>
      </c>
      <c r="C23" s="13">
        <v>1500000</v>
      </c>
      <c r="D23" s="13">
        <v>1250000</v>
      </c>
      <c r="E23" s="13">
        <v>12500000</v>
      </c>
      <c r="F23" s="13">
        <v>1250000</v>
      </c>
      <c r="G23" s="13">
        <v>1250000</v>
      </c>
      <c r="H23" s="13">
        <v>1250000</v>
      </c>
    </row>
    <row r="24" spans="1:9" x14ac:dyDescent="0.25">
      <c r="A24" s="13" t="s">
        <v>39</v>
      </c>
      <c r="B24" s="13">
        <v>1000000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</row>
    <row r="25" spans="1:9" x14ac:dyDescent="0.25">
      <c r="A25" s="13"/>
      <c r="B25" s="13"/>
      <c r="C25" s="13"/>
      <c r="D25" s="13"/>
      <c r="E25" s="13"/>
      <c r="F25" s="13"/>
      <c r="G25" s="13"/>
    </row>
    <row r="26" spans="1:9" x14ac:dyDescent="0.25">
      <c r="A26" s="31" t="s">
        <v>109</v>
      </c>
      <c r="B26" s="11">
        <f>B16+B17</f>
        <v>15336272.050000014</v>
      </c>
      <c r="C26" s="11">
        <f t="shared" ref="C26:I26" si="6">C16+C17</f>
        <v>41458908.750000007</v>
      </c>
      <c r="D26" s="11">
        <f t="shared" si="6"/>
        <v>27467851</v>
      </c>
      <c r="E26" s="11">
        <f t="shared" si="6"/>
        <v>39794901</v>
      </c>
      <c r="F26" s="11">
        <f t="shared" si="6"/>
        <v>36647220</v>
      </c>
      <c r="G26" s="11">
        <f t="shared" si="6"/>
        <v>40279860</v>
      </c>
      <c r="H26" s="11">
        <f t="shared" si="6"/>
        <v>13524650</v>
      </c>
      <c r="I26" s="11">
        <f t="shared" si="6"/>
        <v>0</v>
      </c>
    </row>
    <row r="27" spans="1:9" x14ac:dyDescent="0.25">
      <c r="A27" s="13" t="s">
        <v>9</v>
      </c>
      <c r="B27" s="13">
        <v>730298.67</v>
      </c>
      <c r="C27" s="13">
        <v>1974233.75</v>
      </c>
      <c r="D27" s="13">
        <v>1307993</v>
      </c>
      <c r="E27" s="13">
        <v>1359281</v>
      </c>
      <c r="F27" s="13">
        <v>1553321</v>
      </c>
      <c r="G27" s="13">
        <v>1918089</v>
      </c>
      <c r="H27" s="13">
        <v>638189</v>
      </c>
    </row>
    <row r="28" spans="1:9" x14ac:dyDescent="0.25">
      <c r="A28" s="13" t="s">
        <v>51</v>
      </c>
      <c r="B28" s="13">
        <v>0</v>
      </c>
      <c r="C28" s="13">
        <v>0</v>
      </c>
      <c r="D28" s="13">
        <v>0</v>
      </c>
      <c r="E28" s="13">
        <v>0</v>
      </c>
      <c r="F28" s="13">
        <v>4027470</v>
      </c>
      <c r="G28" s="13">
        <v>0</v>
      </c>
    </row>
    <row r="29" spans="1:9" x14ac:dyDescent="0.25">
      <c r="A29" s="31" t="s">
        <v>110</v>
      </c>
      <c r="B29" s="11">
        <f>B26-B27-B28</f>
        <v>14605973.380000014</v>
      </c>
      <c r="C29" s="11">
        <f>C26-C27-C28</f>
        <v>39484675.000000007</v>
      </c>
      <c r="D29" s="11">
        <f t="shared" ref="D29:G29" si="7">D26-D27-D28</f>
        <v>26159858</v>
      </c>
      <c r="E29" s="11">
        <f t="shared" si="7"/>
        <v>38435620</v>
      </c>
      <c r="F29" s="11">
        <f t="shared" si="7"/>
        <v>31066429</v>
      </c>
      <c r="G29" s="11">
        <f t="shared" si="7"/>
        <v>38361771</v>
      </c>
      <c r="H29" s="11">
        <f t="shared" ref="H29:I29" si="8">H26-H27-H28</f>
        <v>12886461</v>
      </c>
      <c r="I29" s="11">
        <f t="shared" si="8"/>
        <v>0</v>
      </c>
    </row>
    <row r="30" spans="1:9" x14ac:dyDescent="0.25">
      <c r="A30" s="13"/>
      <c r="B30" s="13"/>
      <c r="C30" s="13"/>
      <c r="D30" s="13"/>
      <c r="E30" s="13"/>
      <c r="F30" s="13"/>
      <c r="G30" s="13"/>
      <c r="H30" s="13"/>
    </row>
    <row r="31" spans="1:9" x14ac:dyDescent="0.25">
      <c r="A31" s="28" t="s">
        <v>111</v>
      </c>
      <c r="B31" s="15">
        <f>SUM(B32:B33)</f>
        <v>2190896</v>
      </c>
      <c r="C31" s="15">
        <f t="shared" ref="C31:G31" si="9">SUM(C32:C33)</f>
        <v>16940304.170000002</v>
      </c>
      <c r="D31" s="15">
        <f t="shared" si="9"/>
        <v>4800176</v>
      </c>
      <c r="E31" s="15">
        <f t="shared" si="9"/>
        <v>6415933</v>
      </c>
      <c r="F31" s="15">
        <f t="shared" si="9"/>
        <v>5421457</v>
      </c>
      <c r="G31" s="15">
        <f t="shared" si="9"/>
        <v>6358454</v>
      </c>
      <c r="H31" s="15">
        <f t="shared" ref="H31:I31" si="10">SUM(H32:H33)</f>
        <v>3092873</v>
      </c>
      <c r="I31" s="15">
        <f t="shared" si="10"/>
        <v>0</v>
      </c>
    </row>
    <row r="32" spans="1:9" x14ac:dyDescent="0.25">
      <c r="A32" s="13" t="s">
        <v>40</v>
      </c>
      <c r="B32" s="16">
        <v>0</v>
      </c>
      <c r="C32" s="16">
        <v>14849910.17</v>
      </c>
      <c r="D32" s="16">
        <v>0</v>
      </c>
      <c r="E32" s="16">
        <v>-376504</v>
      </c>
      <c r="F32" s="13">
        <v>-931639</v>
      </c>
      <c r="G32" s="13">
        <v>-1285904</v>
      </c>
      <c r="H32" s="13">
        <v>-948685</v>
      </c>
    </row>
    <row r="33" spans="1:9" x14ac:dyDescent="0.25">
      <c r="A33" s="13" t="s">
        <v>41</v>
      </c>
      <c r="B33" s="16">
        <v>2190896</v>
      </c>
      <c r="C33" s="16">
        <v>2090394</v>
      </c>
      <c r="D33" s="16">
        <v>4800176</v>
      </c>
      <c r="E33" s="16">
        <v>6792437</v>
      </c>
      <c r="F33" s="13">
        <v>6353096</v>
      </c>
      <c r="G33" s="13">
        <v>7644358</v>
      </c>
      <c r="H33" s="13">
        <v>4041558</v>
      </c>
    </row>
    <row r="34" spans="1:9" x14ac:dyDescent="0.25">
      <c r="A34" s="31" t="s">
        <v>112</v>
      </c>
      <c r="B34" s="17">
        <f>B29-B31</f>
        <v>12415077.380000014</v>
      </c>
      <c r="C34" s="17">
        <f t="shared" ref="C34:G34" si="11">C29-C31</f>
        <v>22544370.830000006</v>
      </c>
      <c r="D34" s="17">
        <f t="shared" si="11"/>
        <v>21359682</v>
      </c>
      <c r="E34" s="17">
        <f t="shared" si="11"/>
        <v>32019687</v>
      </c>
      <c r="F34" s="17">
        <f t="shared" si="11"/>
        <v>25644972</v>
      </c>
      <c r="G34" s="17">
        <f t="shared" si="11"/>
        <v>32003317</v>
      </c>
      <c r="H34" s="17">
        <f t="shared" ref="H34:I34" si="12">H29-H31</f>
        <v>9793588</v>
      </c>
      <c r="I34" s="17">
        <f t="shared" si="12"/>
        <v>0</v>
      </c>
    </row>
    <row r="35" spans="1:9" x14ac:dyDescent="0.25">
      <c r="A35" s="2"/>
      <c r="B35" s="15"/>
      <c r="C35" s="15"/>
      <c r="D35" s="15"/>
      <c r="E35" s="15"/>
      <c r="F35" s="15"/>
      <c r="G35" s="15"/>
      <c r="H35" s="15"/>
    </row>
    <row r="36" spans="1:9" x14ac:dyDescent="0.25">
      <c r="A36" s="31" t="s">
        <v>113</v>
      </c>
      <c r="B36" s="20">
        <f>B34/B37</f>
        <v>1.3450159997945941</v>
      </c>
      <c r="C36" s="20">
        <f t="shared" ref="C36:H36" si="13">C34/C37</f>
        <v>2.2203603249488801</v>
      </c>
      <c r="D36" s="20">
        <f t="shared" si="13"/>
        <v>1.6829457851744452</v>
      </c>
      <c r="E36" s="20">
        <f t="shared" si="13"/>
        <v>2.1023798752610765</v>
      </c>
      <c r="F36" s="20">
        <f t="shared" si="13"/>
        <v>1.5307478300752853</v>
      </c>
      <c r="G36" s="20">
        <f t="shared" si="13"/>
        <v>1.7366157431559741</v>
      </c>
      <c r="H36" s="20">
        <f t="shared" si="13"/>
        <v>0.48312320076024318</v>
      </c>
      <c r="I36" s="20" t="e">
        <f t="shared" ref="I36" si="14">I34/I37</f>
        <v>#DIV/0!</v>
      </c>
    </row>
    <row r="37" spans="1:9" x14ac:dyDescent="0.25">
      <c r="A37" s="33" t="s">
        <v>114</v>
      </c>
      <c r="B37" s="8">
        <f>'1'!B40/10</f>
        <v>9230431</v>
      </c>
      <c r="C37" s="8">
        <f>'1'!C40/10</f>
        <v>10153474</v>
      </c>
      <c r="D37" s="8">
        <f>'1'!D40/10</f>
        <v>12691842</v>
      </c>
      <c r="E37" s="8">
        <f>'1'!E40/10</f>
        <v>15230210</v>
      </c>
      <c r="F37" s="8">
        <f>'1'!F40/10</f>
        <v>16753231</v>
      </c>
      <c r="G37" s="8">
        <f>'1'!G40/10</f>
        <v>18428554</v>
      </c>
      <c r="H37" s="8">
        <f>'1'!H40/10</f>
        <v>20271409</v>
      </c>
      <c r="I37" s="8">
        <f>'1'!I40/10</f>
        <v>0</v>
      </c>
    </row>
    <row r="56" spans="1:2" x14ac:dyDescent="0.25">
      <c r="A56" s="18"/>
      <c r="B56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7"/>
  <sheetViews>
    <sheetView tabSelected="1"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C41" sqref="C41"/>
    </sheetView>
  </sheetViews>
  <sheetFormatPr defaultRowHeight="15" x14ac:dyDescent="0.25"/>
  <cols>
    <col min="1" max="1" width="38.28515625" style="8" customWidth="1"/>
    <col min="2" max="7" width="14.7109375" style="8" bestFit="1" customWidth="1"/>
    <col min="8" max="8" width="13.42578125" style="8" bestFit="1" customWidth="1"/>
    <col min="9" max="16384" width="9.140625" style="8"/>
  </cols>
  <sheetData>
    <row r="1" spans="1:9" ht="15.75" x14ac:dyDescent="0.25">
      <c r="A1" s="26" t="s">
        <v>16</v>
      </c>
      <c r="B1" s="9"/>
      <c r="C1" s="9"/>
      <c r="D1" s="9"/>
      <c r="E1" s="9"/>
      <c r="F1" s="9"/>
    </row>
    <row r="2" spans="1:9" customFormat="1" x14ac:dyDescent="0.25">
      <c r="A2" s="26" t="s">
        <v>115</v>
      </c>
    </row>
    <row r="3" spans="1:9" customFormat="1" x14ac:dyDescent="0.25">
      <c r="A3" s="26" t="s">
        <v>96</v>
      </c>
    </row>
    <row r="4" spans="1:9" customFormat="1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31" t="s">
        <v>116</v>
      </c>
    </row>
    <row r="6" spans="1:9" x14ac:dyDescent="0.25">
      <c r="A6" s="8" t="s">
        <v>13</v>
      </c>
      <c r="B6" s="8">
        <v>337697640.38999999</v>
      </c>
      <c r="C6" s="8">
        <v>337650573.58999997</v>
      </c>
      <c r="D6" s="8">
        <v>371524933</v>
      </c>
      <c r="E6" s="8">
        <v>268252308</v>
      </c>
      <c r="F6" s="8">
        <v>375746184</v>
      </c>
      <c r="G6" s="8">
        <v>297957576</v>
      </c>
      <c r="H6" s="8">
        <v>261771502</v>
      </c>
    </row>
    <row r="7" spans="1:9" x14ac:dyDescent="0.25">
      <c r="A7" s="13" t="s">
        <v>42</v>
      </c>
      <c r="B7" s="8">
        <v>-316305834.18000001</v>
      </c>
      <c r="C7" s="8">
        <v>-300110258.74000001</v>
      </c>
      <c r="D7" s="8">
        <v>-245828989</v>
      </c>
      <c r="E7" s="8">
        <v>-295366935</v>
      </c>
      <c r="F7" s="8">
        <v>-269162850</v>
      </c>
      <c r="G7" s="8">
        <v>-275210607</v>
      </c>
      <c r="H7" s="8">
        <v>-315843886</v>
      </c>
    </row>
    <row r="8" spans="1:9" x14ac:dyDescent="0.25">
      <c r="A8" s="13" t="s">
        <v>91</v>
      </c>
      <c r="H8" s="8">
        <v>-1691388</v>
      </c>
    </row>
    <row r="9" spans="1:9" x14ac:dyDescent="0.25">
      <c r="A9" s="13" t="s">
        <v>92</v>
      </c>
      <c r="H9" s="8">
        <v>-3754610</v>
      </c>
    </row>
    <row r="10" spans="1:9" x14ac:dyDescent="0.25">
      <c r="A10" s="13" t="s">
        <v>93</v>
      </c>
      <c r="H10" s="8">
        <v>-3807300</v>
      </c>
    </row>
    <row r="11" spans="1:9" x14ac:dyDescent="0.25">
      <c r="A11" s="13" t="s">
        <v>43</v>
      </c>
      <c r="B11" s="8">
        <v>-140718.07</v>
      </c>
      <c r="C11" s="8">
        <v>-475528.48</v>
      </c>
      <c r="D11" s="8">
        <v>-2989346</v>
      </c>
      <c r="E11" s="8">
        <v>-1611349</v>
      </c>
      <c r="F11" s="8">
        <v>-4274118</v>
      </c>
      <c r="G11" s="8">
        <v>-8205042</v>
      </c>
    </row>
    <row r="12" spans="1:9" ht="15.75" x14ac:dyDescent="0.25">
      <c r="A12" s="34"/>
      <c r="B12" s="22">
        <f>SUM(B6:B11)</f>
        <v>21251088.139999978</v>
      </c>
      <c r="C12" s="22">
        <f t="shared" ref="C12:I12" si="0">SUM(C6:C11)</f>
        <v>37064786.369999968</v>
      </c>
      <c r="D12" s="22">
        <f t="shared" si="0"/>
        <v>122706598</v>
      </c>
      <c r="E12" s="22">
        <f t="shared" si="0"/>
        <v>-28725976</v>
      </c>
      <c r="F12" s="22">
        <f t="shared" si="0"/>
        <v>102309216</v>
      </c>
      <c r="G12" s="22">
        <f t="shared" si="0"/>
        <v>14541927</v>
      </c>
      <c r="H12" s="22">
        <f t="shared" si="0"/>
        <v>-63325682</v>
      </c>
      <c r="I12" s="22">
        <f t="shared" si="0"/>
        <v>0</v>
      </c>
    </row>
    <row r="13" spans="1:9" ht="15.75" x14ac:dyDescent="0.25">
      <c r="A13" s="34"/>
    </row>
    <row r="14" spans="1:9" x14ac:dyDescent="0.25">
      <c r="A14" s="31" t="s">
        <v>117</v>
      </c>
    </row>
    <row r="15" spans="1:9" x14ac:dyDescent="0.25">
      <c r="A15" s="13" t="s">
        <v>48</v>
      </c>
      <c r="B15" s="13">
        <v>0</v>
      </c>
      <c r="C15" s="13">
        <v>0</v>
      </c>
      <c r="D15" s="13">
        <v>6701740</v>
      </c>
      <c r="E15" s="13">
        <v>11670684</v>
      </c>
      <c r="F15" s="13">
        <v>2896352</v>
      </c>
      <c r="G15" s="13">
        <v>13908915</v>
      </c>
      <c r="H15" s="13">
        <v>12894813</v>
      </c>
    </row>
    <row r="16" spans="1:9" x14ac:dyDescent="0.25">
      <c r="A16" s="23" t="s">
        <v>14</v>
      </c>
      <c r="B16" s="8">
        <v>-6319916.6200000001</v>
      </c>
      <c r="C16" s="8">
        <v>-13174245</v>
      </c>
      <c r="D16" s="8">
        <v>-1616488</v>
      </c>
      <c r="E16" s="8">
        <v>-1324359</v>
      </c>
      <c r="F16" s="8">
        <v>-11088377</v>
      </c>
      <c r="G16" s="8">
        <v>-4395809</v>
      </c>
      <c r="H16" s="8">
        <v>-28196153</v>
      </c>
    </row>
    <row r="17" spans="1:9" x14ac:dyDescent="0.25">
      <c r="A17" s="23" t="s">
        <v>44</v>
      </c>
      <c r="B17" s="8">
        <v>0</v>
      </c>
      <c r="C17" s="8">
        <v>-40000000</v>
      </c>
      <c r="D17" s="8">
        <v>-151918602</v>
      </c>
      <c r="E17" s="8">
        <v>-31747000</v>
      </c>
      <c r="F17" s="8">
        <v>-77000000</v>
      </c>
      <c r="G17" s="8">
        <v>-30000000</v>
      </c>
    </row>
    <row r="18" spans="1:9" x14ac:dyDescent="0.25">
      <c r="A18" s="23" t="s">
        <v>94</v>
      </c>
      <c r="H18" s="8">
        <v>-22838558</v>
      </c>
    </row>
    <row r="19" spans="1:9" x14ac:dyDescent="0.25">
      <c r="A19" s="23" t="s">
        <v>49</v>
      </c>
      <c r="B19" s="8">
        <v>0</v>
      </c>
      <c r="C19" s="8">
        <v>0</v>
      </c>
      <c r="D19" s="8">
        <v>20283562</v>
      </c>
      <c r="E19" s="8">
        <v>71704397</v>
      </c>
      <c r="F19" s="8">
        <v>11108340</v>
      </c>
      <c r="G19" s="8">
        <v>10000000</v>
      </c>
      <c r="H19" s="8">
        <v>48919439</v>
      </c>
    </row>
    <row r="20" spans="1:9" x14ac:dyDescent="0.25">
      <c r="A20" s="23" t="s">
        <v>15</v>
      </c>
      <c r="B20" s="8">
        <v>2501655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800000</v>
      </c>
    </row>
    <row r="21" spans="1:9" x14ac:dyDescent="0.25">
      <c r="A21" s="23" t="s">
        <v>38</v>
      </c>
      <c r="B21" s="8">
        <v>320000</v>
      </c>
      <c r="C21" s="8">
        <v>1200000</v>
      </c>
      <c r="D21" s="8">
        <v>1250000</v>
      </c>
      <c r="E21" s="8">
        <v>1250000</v>
      </c>
      <c r="F21" s="8">
        <v>1250000</v>
      </c>
      <c r="G21" s="8">
        <v>1250000</v>
      </c>
      <c r="H21" s="8">
        <v>1250000</v>
      </c>
    </row>
    <row r="22" spans="1:9" x14ac:dyDescent="0.25">
      <c r="A22" s="2"/>
      <c r="B22" s="22">
        <f>SUM(B15:B21)</f>
        <v>-3498261.62</v>
      </c>
      <c r="C22" s="22">
        <f t="shared" ref="C22:I22" si="1">SUM(C15:C21)</f>
        <v>-51974245</v>
      </c>
      <c r="D22" s="22">
        <f t="shared" si="1"/>
        <v>-125299788</v>
      </c>
      <c r="E22" s="22">
        <f t="shared" si="1"/>
        <v>51553722</v>
      </c>
      <c r="F22" s="22">
        <f t="shared" si="1"/>
        <v>-72833685</v>
      </c>
      <c r="G22" s="22">
        <f t="shared" si="1"/>
        <v>-9236894</v>
      </c>
      <c r="H22" s="22">
        <f t="shared" si="1"/>
        <v>12829541</v>
      </c>
      <c r="I22" s="22">
        <f t="shared" si="1"/>
        <v>0</v>
      </c>
    </row>
    <row r="23" spans="1:9" x14ac:dyDescent="0.25">
      <c r="A23"/>
    </row>
    <row r="24" spans="1:9" x14ac:dyDescent="0.25">
      <c r="A24" s="31" t="s">
        <v>118</v>
      </c>
    </row>
    <row r="25" spans="1:9" x14ac:dyDescent="0.25">
      <c r="A25" s="13" t="s">
        <v>45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/>
    </row>
    <row r="26" spans="1:9" x14ac:dyDescent="0.25">
      <c r="A26" s="13" t="s">
        <v>46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12152479</v>
      </c>
    </row>
    <row r="27" spans="1:9" x14ac:dyDescent="0.25">
      <c r="A27" s="13" t="s">
        <v>52</v>
      </c>
      <c r="B27" s="13">
        <v>0</v>
      </c>
      <c r="C27" s="13">
        <v>0</v>
      </c>
      <c r="D27" s="13">
        <v>0</v>
      </c>
      <c r="E27" s="13">
        <v>0</v>
      </c>
      <c r="F27" s="13">
        <v>-7113644</v>
      </c>
      <c r="G27" s="13">
        <v>-8060057</v>
      </c>
      <c r="H27" s="13">
        <v>-9305091</v>
      </c>
    </row>
    <row r="28" spans="1:9" x14ac:dyDescent="0.25">
      <c r="A28" s="2"/>
      <c r="B28" s="24">
        <f>SUM(B25:B27)</f>
        <v>0</v>
      </c>
      <c r="C28" s="24">
        <f t="shared" ref="C28:G28" si="2">SUM(C25:C27)</f>
        <v>0</v>
      </c>
      <c r="D28" s="24">
        <f t="shared" si="2"/>
        <v>0</v>
      </c>
      <c r="E28" s="24">
        <f t="shared" si="2"/>
        <v>0</v>
      </c>
      <c r="F28" s="24">
        <f t="shared" si="2"/>
        <v>-7113644</v>
      </c>
      <c r="G28" s="24">
        <f t="shared" si="2"/>
        <v>-8060057</v>
      </c>
      <c r="H28" s="24">
        <f t="shared" ref="H28:I28" si="3">SUM(H25:H27)</f>
        <v>2847388</v>
      </c>
      <c r="I28" s="24">
        <f t="shared" si="3"/>
        <v>0</v>
      </c>
    </row>
    <row r="29" spans="1:9" x14ac:dyDescent="0.25">
      <c r="A29"/>
    </row>
    <row r="30" spans="1:9" x14ac:dyDescent="0.25">
      <c r="A30" s="2" t="s">
        <v>119</v>
      </c>
      <c r="B30" s="11">
        <f>B28+B22+B12</f>
        <v>17752826.519999977</v>
      </c>
      <c r="C30" s="11">
        <f>C28+C22+C12</f>
        <v>-14909458.630000032</v>
      </c>
      <c r="D30" s="11">
        <f t="shared" ref="D30:G30" si="4">D28+D22+D12</f>
        <v>-2593190</v>
      </c>
      <c r="E30" s="11">
        <f t="shared" si="4"/>
        <v>22827746</v>
      </c>
      <c r="F30" s="11">
        <f t="shared" si="4"/>
        <v>22361887</v>
      </c>
      <c r="G30" s="11">
        <f t="shared" si="4"/>
        <v>-2755024</v>
      </c>
      <c r="H30" s="11">
        <f t="shared" ref="H30:I30" si="5">H28+H22+H12</f>
        <v>-47648753</v>
      </c>
      <c r="I30" s="11">
        <f t="shared" si="5"/>
        <v>0</v>
      </c>
    </row>
    <row r="31" spans="1:9" x14ac:dyDescent="0.25">
      <c r="A31" s="33" t="s">
        <v>120</v>
      </c>
      <c r="B31" s="8">
        <v>6178223.1100000003</v>
      </c>
      <c r="C31" s="8">
        <v>23931049.629999999</v>
      </c>
      <c r="D31" s="8">
        <v>9021591</v>
      </c>
      <c r="E31" s="13">
        <v>6428401</v>
      </c>
      <c r="F31" s="8">
        <v>29256147</v>
      </c>
      <c r="G31" s="8">
        <v>51618034</v>
      </c>
      <c r="H31" s="8">
        <v>48863010</v>
      </c>
    </row>
    <row r="32" spans="1:9" x14ac:dyDescent="0.25">
      <c r="A32" s="31" t="s">
        <v>121</v>
      </c>
      <c r="B32" s="11">
        <f>SUM(B30:B31)</f>
        <v>23931049.629999977</v>
      </c>
      <c r="C32" s="11">
        <f t="shared" ref="C32:I32" si="6">SUM(C30:C31)</f>
        <v>9021590.9999999665</v>
      </c>
      <c r="D32" s="11">
        <f t="shared" si="6"/>
        <v>6428401</v>
      </c>
      <c r="E32" s="11">
        <f t="shared" si="6"/>
        <v>29256147</v>
      </c>
      <c r="F32" s="11">
        <f t="shared" si="6"/>
        <v>51618034</v>
      </c>
      <c r="G32" s="11">
        <f t="shared" si="6"/>
        <v>48863010</v>
      </c>
      <c r="H32" s="11">
        <f t="shared" si="6"/>
        <v>1214257</v>
      </c>
      <c r="I32" s="11">
        <f t="shared" si="6"/>
        <v>0</v>
      </c>
    </row>
    <row r="33" spans="1:9" x14ac:dyDescent="0.25">
      <c r="A33"/>
      <c r="B33" s="11"/>
      <c r="C33" s="11"/>
      <c r="D33" s="11"/>
      <c r="E33" s="11"/>
      <c r="F33" s="11"/>
      <c r="G33" s="11"/>
      <c r="H33" s="11"/>
    </row>
    <row r="34" spans="1:9" x14ac:dyDescent="0.25">
      <c r="A34" s="31" t="s">
        <v>122</v>
      </c>
      <c r="B34" s="19">
        <f>B12/('1'!B40/10)</f>
        <v>2.3022855747472657</v>
      </c>
      <c r="C34" s="19">
        <f>C12/('1'!C40/10)</f>
        <v>3.6504536644305157</v>
      </c>
      <c r="D34" s="19">
        <f>D12/('1'!D40/10)</f>
        <v>9.6681473028107341</v>
      </c>
      <c r="E34" s="19">
        <f>E12/('1'!E40/10)</f>
        <v>-1.8861181822181046</v>
      </c>
      <c r="F34" s="19">
        <f>F12/('1'!F40/10)</f>
        <v>6.1068349144114347</v>
      </c>
      <c r="G34" s="19">
        <f>G12/('1'!G40/10)</f>
        <v>0.78909756023180111</v>
      </c>
      <c r="H34" s="19">
        <f>H12/('1'!H40/10)</f>
        <v>-3.1238914867733172</v>
      </c>
      <c r="I34" s="19" t="e">
        <f>I12/('1'!I40/10)</f>
        <v>#DIV/0!</v>
      </c>
    </row>
    <row r="35" spans="1:9" x14ac:dyDescent="0.25">
      <c r="A35" s="31" t="s">
        <v>123</v>
      </c>
      <c r="B35" s="8">
        <f>'1'!B40/10</f>
        <v>9230431</v>
      </c>
      <c r="C35" s="8">
        <f>'1'!C40/10</f>
        <v>10153474</v>
      </c>
      <c r="D35" s="8">
        <f>'1'!D40/10</f>
        <v>12691842</v>
      </c>
      <c r="E35" s="8">
        <f>'1'!E40/10</f>
        <v>15230210</v>
      </c>
      <c r="F35" s="8">
        <f>'1'!F40/10</f>
        <v>16753231</v>
      </c>
      <c r="G35" s="8">
        <f>'1'!G40/10</f>
        <v>18428554</v>
      </c>
      <c r="H35" s="8">
        <f>'1'!H40/10</f>
        <v>20271409</v>
      </c>
      <c r="I35" s="8">
        <f>'1'!I40/10</f>
        <v>0</v>
      </c>
    </row>
    <row r="37" spans="1:9" s="21" customFormat="1" x14ac:dyDescent="0.25">
      <c r="A37" s="19"/>
      <c r="B37" s="8"/>
      <c r="C37" s="8"/>
      <c r="D37" s="8"/>
      <c r="E37" s="8"/>
      <c r="F37" s="8"/>
      <c r="G37" s="8"/>
      <c r="H37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K4" sqref="K4"/>
    </sheetView>
  </sheetViews>
  <sheetFormatPr defaultRowHeight="15" x14ac:dyDescent="0.25"/>
  <cols>
    <col min="1" max="1" width="16.5703125" bestFit="1" customWidth="1"/>
  </cols>
  <sheetData>
    <row r="1" spans="1:9" x14ac:dyDescent="0.25">
      <c r="A1" s="26" t="s">
        <v>16</v>
      </c>
    </row>
    <row r="2" spans="1:9" x14ac:dyDescent="0.25">
      <c r="A2" s="26" t="s">
        <v>83</v>
      </c>
    </row>
    <row r="3" spans="1:9" x14ac:dyDescent="0.25">
      <c r="A3" s="26" t="s">
        <v>96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t="s">
        <v>124</v>
      </c>
      <c r="B5" s="6">
        <f>'2'!B34/'1'!B19</f>
        <v>3.6105077810713787E-2</v>
      </c>
      <c r="C5" s="6">
        <f>'2'!C34/'1'!C19</f>
        <v>5.9135697468149957E-2</v>
      </c>
      <c r="D5" s="6">
        <f>'2'!D34/'1'!D19</f>
        <v>4.3930800185215502E-2</v>
      </c>
      <c r="E5" s="6">
        <f>'2'!E34/'1'!E19</f>
        <v>6.3462501762850745E-2</v>
      </c>
      <c r="F5" s="6">
        <f>'2'!F34/'1'!F19</f>
        <v>4.9370945413900344E-2</v>
      </c>
      <c r="G5" s="6">
        <f>'2'!G34/'1'!G19</f>
        <v>5.7842716430736012E-2</v>
      </c>
      <c r="H5" s="6">
        <f>'2'!H34/'1'!H19</f>
        <v>1.6896327797000406E-2</v>
      </c>
      <c r="I5" s="6" t="e">
        <f>'2'!I34/'1'!I19</f>
        <v>#DIV/0!</v>
      </c>
    </row>
    <row r="6" spans="1:9" x14ac:dyDescent="0.25">
      <c r="A6" t="s">
        <v>125</v>
      </c>
      <c r="B6" s="6">
        <f>'2'!B34/'1'!B39</f>
        <v>8.5998407885066228E-2</v>
      </c>
      <c r="C6" s="6">
        <f>'2'!C34/'1'!C39</f>
        <v>0.14279984497274467</v>
      </c>
      <c r="D6" s="6">
        <f>'2'!D34/'1'!D39</f>
        <v>0.11311571392417287</v>
      </c>
      <c r="E6" s="6">
        <f>'2'!E34/'1'!E39</f>
        <v>0.15097102072556751</v>
      </c>
      <c r="F6" s="6">
        <f>'2'!F34/'1'!F39</f>
        <v>0.11305339509965699</v>
      </c>
      <c r="G6" s="6">
        <f>'2'!G34/'1'!G39</f>
        <v>0.12777140235727938</v>
      </c>
      <c r="H6" s="6">
        <f>'2'!H34/'1'!H39</f>
        <v>3.9019705979684835E-2</v>
      </c>
      <c r="I6" s="6" t="e">
        <f>'2'!I34/'1'!I39</f>
        <v>#DIV/0!</v>
      </c>
    </row>
    <row r="7" spans="1:9" x14ac:dyDescent="0.25">
      <c r="A7" t="s">
        <v>84</v>
      </c>
      <c r="B7" s="6">
        <f>'1'!B24/'1'!B39</f>
        <v>0.96370006837497191</v>
      </c>
      <c r="C7" s="6">
        <f>'1'!C24/'1'!C39</f>
        <v>0.88123430208151676</v>
      </c>
      <c r="D7" s="6">
        <f>'1'!D24/'1'!D39</f>
        <v>0.73676513866262683</v>
      </c>
      <c r="E7" s="6">
        <f>'1'!E24/'1'!E39</f>
        <v>0.65596009358427665</v>
      </c>
      <c r="F7" s="6">
        <f>'1'!F24/'1'!F39</f>
        <v>0.61331316911746592</v>
      </c>
      <c r="G7" s="6">
        <f>'1'!G24/'1'!G39</f>
        <v>0.55544310264618724</v>
      </c>
      <c r="H7" s="6">
        <f>'1'!H24/'1'!H39</f>
        <v>0.5542976950312366</v>
      </c>
      <c r="I7" s="6" t="e">
        <f>'1'!I24/'1'!I39</f>
        <v>#DIV/0!</v>
      </c>
    </row>
    <row r="8" spans="1:9" x14ac:dyDescent="0.25">
      <c r="A8" t="s">
        <v>54</v>
      </c>
      <c r="B8" s="7">
        <f>'1'!B11/'1'!B27</f>
        <v>2.9158133266578723</v>
      </c>
      <c r="C8" s="7">
        <f>'1'!C11/'1'!C27</f>
        <v>3.7593062482326838</v>
      </c>
      <c r="D8" s="7">
        <f>'1'!D11/'1'!D27</f>
        <v>2.4123996274324369</v>
      </c>
      <c r="E8" s="7">
        <f>'1'!E11/'1'!E27</f>
        <v>2.7128835425477709</v>
      </c>
      <c r="F8" s="7">
        <f>'1'!F11/'1'!F27</f>
        <v>2.8111985243335798</v>
      </c>
      <c r="G8" s="7">
        <f>'1'!G11/'1'!G27</f>
        <v>2.896283358913708</v>
      </c>
      <c r="H8" s="7">
        <f>'1'!H11/'1'!H27</f>
        <v>2.5478986532186343</v>
      </c>
      <c r="I8" s="7" t="e">
        <f>'1'!I11/'1'!I27</f>
        <v>#DIV/0!</v>
      </c>
    </row>
    <row r="9" spans="1:9" x14ac:dyDescent="0.25">
      <c r="A9" t="s">
        <v>62</v>
      </c>
      <c r="B9" s="6">
        <f>'2'!B34/'2'!B5</f>
        <v>3.6974352830352407E-2</v>
      </c>
      <c r="C9" s="6">
        <f>'2'!C34/'2'!C5</f>
        <v>6.7223187509264148E-2</v>
      </c>
      <c r="D9" s="6">
        <f>'2'!D34/'2'!D5</f>
        <v>7.4029908091436572E-2</v>
      </c>
      <c r="E9" s="6">
        <f>'2'!E34/'2'!E5</f>
        <v>0.12008373661067781</v>
      </c>
      <c r="F9" s="6">
        <f>'2'!F34/'2'!F5</f>
        <v>6.8950942408905119E-2</v>
      </c>
      <c r="G9" s="6">
        <f>'2'!G34/'2'!G5</f>
        <v>0.10912004527685196</v>
      </c>
      <c r="H9" s="6">
        <f>'2'!H34/'2'!H5</f>
        <v>3.7690159935997461E-2</v>
      </c>
      <c r="I9" s="6" t="e">
        <f>'2'!I34/'2'!I5</f>
        <v>#DIV/0!</v>
      </c>
    </row>
    <row r="10" spans="1:9" x14ac:dyDescent="0.25">
      <c r="A10" t="s">
        <v>61</v>
      </c>
      <c r="B10" s="6">
        <f>'2'!B16/'2'!B5</f>
        <v>3.9408766930232E-2</v>
      </c>
      <c r="C10" s="6">
        <f>'2'!C16/'2'!C5</f>
        <v>0.1153833069358047</v>
      </c>
      <c r="D10" s="6">
        <f>'2'!D16/'2'!D5</f>
        <v>6.7635129529088359E-2</v>
      </c>
      <c r="E10" s="6">
        <f>'2'!E16/'2'!E5</f>
        <v>5.81591135489423E-2</v>
      </c>
      <c r="F10" s="6">
        <f>'2'!F16/'2'!F5</f>
        <v>5.8174969779853827E-2</v>
      </c>
      <c r="G10" s="6">
        <f>'2'!G16/'2'!G5</f>
        <v>7.8441386350868156E-2</v>
      </c>
      <c r="H10" s="6">
        <f>'2'!H16/'2'!H5</f>
        <v>-8.2945084750855724E-3</v>
      </c>
      <c r="I10" s="6" t="e">
        <f>'2'!I16/'2'!I5</f>
        <v>#DIV/0!</v>
      </c>
    </row>
    <row r="11" spans="1:9" x14ac:dyDescent="0.25">
      <c r="A11" t="s">
        <v>126</v>
      </c>
      <c r="B11" s="6">
        <f>'2'!B34/('1'!B24+'1'!B39)</f>
        <v>4.3794064719991997E-2</v>
      </c>
      <c r="C11" s="6">
        <f>'2'!C34/('1'!C24+'1'!C39)</f>
        <v>7.5907527741090983E-2</v>
      </c>
      <c r="D11" s="6">
        <f>'2'!D34/('1'!D24+'1'!D39)</f>
        <v>6.5130115411733872E-2</v>
      </c>
      <c r="E11" s="6">
        <f>'2'!E34/('1'!E24+'1'!E39)</f>
        <v>9.116827229742909E-2</v>
      </c>
      <c r="F11" s="6">
        <f>'2'!F34/('1'!F24+'1'!F39)</f>
        <v>7.0075294284928466E-2</v>
      </c>
      <c r="G11" s="6">
        <f>'2'!G34/('1'!G24+'1'!G39)</f>
        <v>8.2144696993357788E-2</v>
      </c>
      <c r="H11" s="6">
        <f>'2'!H34/('1'!H24+'1'!H39)</f>
        <v>2.5104396734565482E-2</v>
      </c>
      <c r="I11" s="6" t="e">
        <f>'2'!I34/('1'!I24+'1'!I39)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7" sqref="F17"/>
    </sheetView>
  </sheetViews>
  <sheetFormatPr defaultRowHeight="15" x14ac:dyDescent="0.25"/>
  <cols>
    <col min="1" max="1" width="36.5703125" customWidth="1"/>
  </cols>
  <sheetData>
    <row r="2" spans="1:7" x14ac:dyDescent="0.25">
      <c r="A2" s="1" t="s">
        <v>82</v>
      </c>
      <c r="B2" s="1">
        <v>2012</v>
      </c>
      <c r="C2" s="1">
        <v>2013</v>
      </c>
      <c r="D2" s="1">
        <v>2014</v>
      </c>
      <c r="E2" s="1">
        <v>2015</v>
      </c>
      <c r="F2" s="1">
        <v>2016</v>
      </c>
      <c r="G2" s="1">
        <v>2017</v>
      </c>
    </row>
    <row r="3" spans="1:7" x14ac:dyDescent="0.25">
      <c r="A3" s="1" t="s">
        <v>53</v>
      </c>
    </row>
    <row r="4" spans="1:7" x14ac:dyDescent="0.25">
      <c r="A4" t="s">
        <v>54</v>
      </c>
      <c r="B4" s="3">
        <f>'1'!B11/'1'!B27</f>
        <v>2.9158133266578723</v>
      </c>
      <c r="C4" s="3"/>
      <c r="D4" s="3"/>
      <c r="E4" s="3"/>
      <c r="F4" s="3"/>
      <c r="G4" s="3"/>
    </row>
    <row r="5" spans="1:7" x14ac:dyDescent="0.25">
      <c r="A5" t="s">
        <v>55</v>
      </c>
      <c r="B5" s="3">
        <f>('1'!B11-'1'!B12)/'1'!B27</f>
        <v>1.5423305074324696</v>
      </c>
      <c r="C5" s="3"/>
      <c r="D5" s="3"/>
      <c r="E5" s="3"/>
      <c r="F5" s="3"/>
      <c r="G5" s="3"/>
    </row>
    <row r="6" spans="1:7" x14ac:dyDescent="0.25">
      <c r="A6" t="s">
        <v>56</v>
      </c>
      <c r="B6" s="3"/>
      <c r="C6" s="3"/>
      <c r="D6" s="3"/>
      <c r="E6" s="3"/>
      <c r="F6" s="3"/>
      <c r="G6" s="3"/>
    </row>
    <row r="7" spans="1:7" x14ac:dyDescent="0.25">
      <c r="A7" t="s">
        <v>57</v>
      </c>
      <c r="B7" s="4">
        <f>('1'!B24)/'1'!B39</f>
        <v>0.96370006837497191</v>
      </c>
      <c r="C7" s="3"/>
      <c r="D7" s="3"/>
      <c r="E7" s="3"/>
      <c r="F7" s="3"/>
      <c r="G7" s="3"/>
    </row>
    <row r="8" spans="1:7" x14ac:dyDescent="0.25">
      <c r="A8" t="s">
        <v>58</v>
      </c>
      <c r="B8" s="4">
        <f>'3'!B12/'1'!B27</f>
        <v>0.35200283514307346</v>
      </c>
      <c r="C8" s="3"/>
      <c r="D8" s="3"/>
      <c r="E8" s="3"/>
      <c r="F8" s="3"/>
      <c r="G8" s="3"/>
    </row>
    <row r="9" spans="1:7" x14ac:dyDescent="0.25">
      <c r="A9" s="1" t="s">
        <v>59</v>
      </c>
      <c r="B9" s="3"/>
      <c r="C9" s="3"/>
      <c r="D9" s="3"/>
      <c r="E9" s="3"/>
      <c r="F9" s="3"/>
      <c r="G9" s="3"/>
    </row>
    <row r="10" spans="1:7" x14ac:dyDescent="0.25">
      <c r="A10" t="s">
        <v>60</v>
      </c>
      <c r="B10" s="4">
        <f>'2'!B7/'2'!B5</f>
        <v>8.6930380633849114E-2</v>
      </c>
      <c r="C10" s="3"/>
      <c r="D10" s="3"/>
      <c r="E10" s="3"/>
      <c r="F10" s="3"/>
      <c r="G10" s="3"/>
    </row>
    <row r="11" spans="1:7" x14ac:dyDescent="0.25">
      <c r="A11" t="s">
        <v>61</v>
      </c>
      <c r="B11" s="4">
        <f>'2'!B16/'2'!B5</f>
        <v>3.9408766930232E-2</v>
      </c>
      <c r="C11" s="3"/>
      <c r="D11" s="3"/>
      <c r="E11" s="3"/>
      <c r="F11" s="3"/>
      <c r="G11" s="3"/>
    </row>
    <row r="12" spans="1:7" x14ac:dyDescent="0.25">
      <c r="A12" t="s">
        <v>62</v>
      </c>
      <c r="B12" s="4">
        <f>'2'!B34/'2'!B5</f>
        <v>3.6974352830352407E-2</v>
      </c>
      <c r="C12" s="3"/>
      <c r="D12" s="3"/>
      <c r="E12" s="3"/>
      <c r="F12" s="3"/>
      <c r="G12" s="3"/>
    </row>
    <row r="13" spans="1:7" x14ac:dyDescent="0.25">
      <c r="A13" t="s">
        <v>63</v>
      </c>
      <c r="B13" s="4" t="e">
        <f>'2'!#REF!/'2'!B5</f>
        <v>#REF!</v>
      </c>
      <c r="C13" s="3"/>
      <c r="D13" s="3"/>
      <c r="E13" s="3"/>
      <c r="F13" s="3"/>
      <c r="G13" s="3"/>
    </row>
    <row r="14" spans="1:7" x14ac:dyDescent="0.25">
      <c r="A14" t="s">
        <v>64</v>
      </c>
      <c r="B14" s="4">
        <f>'3'!B12/'2'!B5</f>
        <v>6.3289595937844709E-2</v>
      </c>
      <c r="C14" s="3"/>
      <c r="D14" s="3"/>
      <c r="E14" s="3"/>
      <c r="F14" s="3"/>
      <c r="G14" s="3"/>
    </row>
    <row r="15" spans="1:7" x14ac:dyDescent="0.25">
      <c r="A15" s="1" t="s">
        <v>65</v>
      </c>
      <c r="B15" s="3"/>
      <c r="C15" s="3"/>
      <c r="D15" s="3"/>
      <c r="E15" s="3"/>
      <c r="F15" s="3"/>
      <c r="G15" s="3"/>
    </row>
    <row r="16" spans="1:7" x14ac:dyDescent="0.25">
      <c r="A16" t="s">
        <v>66</v>
      </c>
      <c r="B16" s="4">
        <f>'2'!B16/'1'!B19</f>
        <v>3.8482258309394439E-2</v>
      </c>
      <c r="C16" s="3"/>
      <c r="D16" s="3"/>
      <c r="E16" s="3"/>
      <c r="F16" s="3"/>
      <c r="G16" s="3"/>
    </row>
    <row r="17" spans="1:7" x14ac:dyDescent="0.25">
      <c r="A17" t="s">
        <v>67</v>
      </c>
      <c r="B17" s="4">
        <f>'2'!B5/'1'!B19</f>
        <v>0.97648978405039111</v>
      </c>
      <c r="C17" s="3"/>
      <c r="D17" s="3"/>
      <c r="E17" s="3"/>
      <c r="F17" s="3"/>
      <c r="G17" s="3"/>
    </row>
    <row r="18" spans="1:7" x14ac:dyDescent="0.25">
      <c r="A18" s="1" t="s">
        <v>68</v>
      </c>
      <c r="B18" s="3"/>
      <c r="C18" s="3"/>
      <c r="D18" s="3"/>
      <c r="E18" s="3"/>
      <c r="F18" s="3"/>
      <c r="G18" s="3"/>
    </row>
    <row r="19" spans="1:7" x14ac:dyDescent="0.25">
      <c r="A19" t="s">
        <v>69</v>
      </c>
      <c r="B19" s="4">
        <f>'2'!B34/'1'!B19</f>
        <v>3.6105077810713787E-2</v>
      </c>
      <c r="C19" s="3"/>
      <c r="D19" s="3"/>
      <c r="E19" s="3"/>
      <c r="F19" s="3"/>
      <c r="G19" s="3"/>
    </row>
    <row r="20" spans="1:7" x14ac:dyDescent="0.25">
      <c r="A20" t="s">
        <v>70</v>
      </c>
      <c r="B20" s="4">
        <f>'2'!B34/'1'!B39</f>
        <v>8.5998407885066228E-2</v>
      </c>
      <c r="C20" s="3"/>
      <c r="D20" s="3"/>
      <c r="E20" s="3"/>
      <c r="F20" s="3"/>
      <c r="G20" s="3"/>
    </row>
    <row r="21" spans="1:7" x14ac:dyDescent="0.25">
      <c r="A21" t="s">
        <v>71</v>
      </c>
      <c r="B21" s="4">
        <f>('2'!B34/('1'!B39+'1'!B24))</f>
        <v>4.3794064719991997E-2</v>
      </c>
      <c r="C21" s="3"/>
      <c r="D21" s="3"/>
      <c r="E21" s="3"/>
      <c r="F21" s="3"/>
      <c r="G21" s="3"/>
    </row>
    <row r="22" spans="1:7" x14ac:dyDescent="0.25">
      <c r="A22" t="s">
        <v>72</v>
      </c>
      <c r="B22" s="4">
        <f>('3'!B12/('1'!B39+'1'!B24))</f>
        <v>7.4963006744740268E-2</v>
      </c>
      <c r="C22" s="3"/>
      <c r="D22" s="3"/>
      <c r="E22" s="3"/>
      <c r="F22" s="3"/>
      <c r="G22" s="3"/>
    </row>
    <row r="23" spans="1:7" x14ac:dyDescent="0.25">
      <c r="A23" t="s">
        <v>73</v>
      </c>
      <c r="B23" s="5">
        <f>('3'!B16+'3'!B12)/('1'!B40/10)</f>
        <v>1.6176028529978694</v>
      </c>
      <c r="C23" s="3"/>
      <c r="D23" s="3"/>
      <c r="E23" s="3"/>
      <c r="F23" s="3"/>
      <c r="G23" s="3"/>
    </row>
    <row r="24" spans="1:7" x14ac:dyDescent="0.25">
      <c r="A24" t="s">
        <v>74</v>
      </c>
      <c r="B24" s="3"/>
      <c r="C24" s="3"/>
      <c r="D24" s="3"/>
      <c r="E24" s="3"/>
      <c r="F24" s="3"/>
      <c r="G24" s="3"/>
    </row>
    <row r="25" spans="1:7" x14ac:dyDescent="0.25">
      <c r="A25" t="s">
        <v>75</v>
      </c>
      <c r="B25" s="3"/>
      <c r="C25" s="3"/>
      <c r="D25" s="3"/>
      <c r="E25" s="3"/>
      <c r="F25" s="3"/>
      <c r="G25" s="3"/>
    </row>
    <row r="26" spans="1:7" x14ac:dyDescent="0.25">
      <c r="A26" t="s">
        <v>76</v>
      </c>
      <c r="B26" s="3"/>
      <c r="C26" s="3"/>
      <c r="D26" s="3"/>
      <c r="E26" s="3"/>
      <c r="F26" s="3"/>
      <c r="G26" s="3"/>
    </row>
    <row r="27" spans="1:7" x14ac:dyDescent="0.25">
      <c r="A27" t="s">
        <v>77</v>
      </c>
      <c r="B27" s="3"/>
      <c r="C27" s="3"/>
      <c r="D27" s="3"/>
      <c r="E27" s="3"/>
      <c r="F27" s="3"/>
      <c r="G27" s="3"/>
    </row>
    <row r="28" spans="1:7" x14ac:dyDescent="0.25">
      <c r="A28" t="s">
        <v>78</v>
      </c>
      <c r="B28" s="3"/>
      <c r="C28" s="3"/>
      <c r="D28" s="3"/>
      <c r="E28" s="3"/>
      <c r="F28" s="3"/>
      <c r="G28" s="3"/>
    </row>
    <row r="29" spans="1:7" x14ac:dyDescent="0.25">
      <c r="A29" t="s">
        <v>79</v>
      </c>
      <c r="B29" s="3"/>
      <c r="C29" s="3"/>
      <c r="D29" s="3"/>
      <c r="E29" s="3"/>
      <c r="F29" s="3"/>
      <c r="G29" s="3"/>
    </row>
    <row r="30" spans="1:7" x14ac:dyDescent="0.25">
      <c r="A30" t="s">
        <v>80</v>
      </c>
      <c r="B30" s="3"/>
      <c r="C30" s="3"/>
      <c r="D30" s="3"/>
      <c r="E30" s="3"/>
      <c r="F30" s="3"/>
      <c r="G30" s="3"/>
    </row>
    <row r="31" spans="1:7" x14ac:dyDescent="0.25">
      <c r="A3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Ratio</vt:lpstr>
      <vt:lpstr>Ratio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2020-04-12T16:07:57Z</dcterms:modified>
</cp:coreProperties>
</file>