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extile\Annual\"/>
    </mc:Choice>
  </mc:AlternateContent>
  <bookViews>
    <workbookView xWindow="0" yWindow="0" windowWidth="20415" windowHeight="768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3" l="1"/>
  <c r="D32" i="3"/>
  <c r="E32" i="3"/>
  <c r="F32" i="3"/>
  <c r="G32" i="3"/>
  <c r="B32" i="3"/>
  <c r="G26" i="2"/>
  <c r="F26" i="2"/>
  <c r="E26" i="2"/>
  <c r="D26" i="2"/>
  <c r="C26" i="2"/>
  <c r="B26" i="2"/>
  <c r="C42" i="1"/>
  <c r="D42" i="1"/>
  <c r="E42" i="1"/>
  <c r="F42" i="1"/>
  <c r="G42" i="1"/>
  <c r="B42" i="1"/>
  <c r="C25" i="3" l="1"/>
  <c r="D25" i="3"/>
  <c r="E25" i="3"/>
  <c r="F25" i="3"/>
  <c r="G25" i="3"/>
  <c r="B25" i="3"/>
  <c r="C19" i="3"/>
  <c r="D19" i="3"/>
  <c r="E19" i="3"/>
  <c r="F19" i="3"/>
  <c r="G19" i="3"/>
  <c r="C13" i="3"/>
  <c r="D13" i="3"/>
  <c r="E13" i="3"/>
  <c r="E27" i="3" s="1"/>
  <c r="E29" i="3" s="1"/>
  <c r="F13" i="3"/>
  <c r="G13" i="3"/>
  <c r="C21" i="1"/>
  <c r="D21" i="1"/>
  <c r="E21" i="1"/>
  <c r="F21" i="1"/>
  <c r="G21" i="1"/>
  <c r="B21" i="1"/>
  <c r="E9" i="2"/>
  <c r="F9" i="2"/>
  <c r="G9" i="2"/>
  <c r="D9" i="2"/>
  <c r="G7" i="2"/>
  <c r="G13" i="2" s="1"/>
  <c r="G20" i="2"/>
  <c r="G33" i="1"/>
  <c r="G24" i="1"/>
  <c r="G31" i="1" s="1"/>
  <c r="G10" i="1"/>
  <c r="G8" i="4" s="1"/>
  <c r="G6" i="1"/>
  <c r="G17" i="2" l="1"/>
  <c r="G10" i="4"/>
  <c r="D27" i="3"/>
  <c r="D29" i="3" s="1"/>
  <c r="G27" i="3"/>
  <c r="G29" i="3" s="1"/>
  <c r="C27" i="3"/>
  <c r="C29" i="3" s="1"/>
  <c r="F27" i="3"/>
  <c r="F29" i="3" s="1"/>
  <c r="G39" i="1"/>
  <c r="G17" i="1"/>
  <c r="G31" i="3"/>
  <c r="G41" i="1"/>
  <c r="B19" i="3"/>
  <c r="B13" i="3"/>
  <c r="B24" i="1"/>
  <c r="B31" i="1" s="1"/>
  <c r="B39" i="1" s="1"/>
  <c r="C24" i="1"/>
  <c r="C31" i="1" s="1"/>
  <c r="C39" i="1" s="1"/>
  <c r="D24" i="1"/>
  <c r="D31" i="1" s="1"/>
  <c r="D39" i="1" s="1"/>
  <c r="E24" i="1"/>
  <c r="E31" i="1" s="1"/>
  <c r="E39" i="1" s="1"/>
  <c r="B10" i="1"/>
  <c r="B8" i="4" s="1"/>
  <c r="C10" i="1"/>
  <c r="D10" i="1"/>
  <c r="E10" i="1"/>
  <c r="B6" i="1"/>
  <c r="B17" i="1" s="1"/>
  <c r="C6" i="1"/>
  <c r="C17" i="1" s="1"/>
  <c r="D6" i="1"/>
  <c r="D17" i="1" s="1"/>
  <c r="E6" i="1"/>
  <c r="E17" i="1" s="1"/>
  <c r="F24" i="1"/>
  <c r="F31" i="1" s="1"/>
  <c r="F33" i="1"/>
  <c r="F10" i="1"/>
  <c r="F6" i="1"/>
  <c r="E8" i="4" l="1"/>
  <c r="F8" i="4"/>
  <c r="D8" i="4"/>
  <c r="C8" i="4"/>
  <c r="B27" i="3"/>
  <c r="B29" i="3" s="1"/>
  <c r="F17" i="1"/>
  <c r="F39" i="1"/>
  <c r="G23" i="2"/>
  <c r="G6" i="4" l="1"/>
  <c r="G11" i="4"/>
  <c r="G9" i="4"/>
  <c r="G5" i="4"/>
  <c r="G25" i="2"/>
  <c r="B31" i="3"/>
  <c r="C31" i="3"/>
  <c r="D31" i="3"/>
  <c r="E31" i="3"/>
  <c r="F31" i="3"/>
  <c r="F20" i="2"/>
  <c r="B20" i="2"/>
  <c r="C20" i="2"/>
  <c r="D20" i="2"/>
  <c r="E20" i="2"/>
  <c r="B7" i="2"/>
  <c r="B13" i="2" s="1"/>
  <c r="B10" i="4" s="1"/>
  <c r="C7" i="2"/>
  <c r="C13" i="2" s="1"/>
  <c r="C10" i="4" s="1"/>
  <c r="E7" i="2"/>
  <c r="E13" i="2" s="1"/>
  <c r="E10" i="4" s="1"/>
  <c r="F7" i="2"/>
  <c r="F13" i="2" s="1"/>
  <c r="F10" i="4" s="1"/>
  <c r="D7" i="2"/>
  <c r="D13" i="2" s="1"/>
  <c r="D10" i="4" s="1"/>
  <c r="F41" i="1"/>
  <c r="B41" i="1"/>
  <c r="C41" i="1"/>
  <c r="E41" i="1"/>
  <c r="D41" i="1"/>
  <c r="C17" i="2" l="1"/>
  <c r="C23" i="2" s="1"/>
  <c r="B17" i="2"/>
  <c r="B23" i="2" s="1"/>
  <c r="F17" i="2"/>
  <c r="F23" i="2" s="1"/>
  <c r="D17" i="2"/>
  <c r="D23" i="2" s="1"/>
  <c r="E17" i="2"/>
  <c r="E23" i="2" s="1"/>
  <c r="D5" i="4" l="1"/>
  <c r="D11" i="4"/>
  <c r="D6" i="4"/>
  <c r="D9" i="4"/>
  <c r="B25" i="2"/>
  <c r="B6" i="4"/>
  <c r="B9" i="4"/>
  <c r="B5" i="4"/>
  <c r="B11" i="4"/>
  <c r="E9" i="4"/>
  <c r="E5" i="4"/>
  <c r="E6" i="4"/>
  <c r="E11" i="4"/>
  <c r="F9" i="4"/>
  <c r="F6" i="4"/>
  <c r="F5" i="4"/>
  <c r="F11" i="4"/>
  <c r="C25" i="2"/>
  <c r="C11" i="4"/>
  <c r="C6" i="4"/>
  <c r="C9" i="4"/>
  <c r="C5" i="4"/>
  <c r="F25" i="2"/>
  <c r="E25" i="2"/>
  <c r="D25" i="2"/>
</calcChain>
</file>

<file path=xl/sharedStrings.xml><?xml version="1.0" encoding="utf-8"?>
<sst xmlns="http://schemas.openxmlformats.org/spreadsheetml/2006/main" count="86" uniqueCount="80">
  <si>
    <t>ASSETS</t>
  </si>
  <si>
    <t>NON CURRENT ASSETS</t>
  </si>
  <si>
    <t>CURRENT ASSETS</t>
  </si>
  <si>
    <t>Cash and Cash Equivalents</t>
  </si>
  <si>
    <t>Gross Profit</t>
  </si>
  <si>
    <t>Operating Profit</t>
  </si>
  <si>
    <t>Inventories</t>
  </si>
  <si>
    <t>Advances,  Deposits and Prepayments</t>
  </si>
  <si>
    <t>Share Capital</t>
  </si>
  <si>
    <t>Property,Plant  and  Equipment</t>
  </si>
  <si>
    <t>Retained Earnings</t>
  </si>
  <si>
    <t>Contribution to WPPF</t>
  </si>
  <si>
    <t>Finance Costs</t>
  </si>
  <si>
    <t>Current</t>
  </si>
  <si>
    <t>Deferred</t>
  </si>
  <si>
    <t>Deferred Tax Liability</t>
  </si>
  <si>
    <t>Trade Receivables</t>
  </si>
  <si>
    <t>Tax Holiday Reserve</t>
  </si>
  <si>
    <t>Export Incentive Receivables</t>
  </si>
  <si>
    <t>Income Tax Duducted at Source</t>
  </si>
  <si>
    <t>Unrealised Gain/Loss</t>
  </si>
  <si>
    <t>Accrued Expenses</t>
  </si>
  <si>
    <t>Liabilitiesfor Goods</t>
  </si>
  <si>
    <t>Provision for WPPF</t>
  </si>
  <si>
    <t>Unclaimed Dividend</t>
  </si>
  <si>
    <t>Provision for Income Tax</t>
  </si>
  <si>
    <t>Administrative, Selling &amp; Distribution Expenses</t>
  </si>
  <si>
    <t>Non Operating Income</t>
  </si>
  <si>
    <t>Cash Collection from Sales</t>
  </si>
  <si>
    <t>Cash Received from Export Incentives</t>
  </si>
  <si>
    <t>Payments to Suppliers</t>
  </si>
  <si>
    <t>Payment to Other Operating Expenses</t>
  </si>
  <si>
    <t>Payment to Financial Charges</t>
  </si>
  <si>
    <t>Advance Income Tax Paid</t>
  </si>
  <si>
    <t>Acquisition of Fixed Assets</t>
  </si>
  <si>
    <t>Security Deposit to CDBL</t>
  </si>
  <si>
    <t>Disposal of Fixed Assets</t>
  </si>
  <si>
    <t>Issue of New Share through Capital Raise</t>
  </si>
  <si>
    <t>Payment of Bank Loans</t>
  </si>
  <si>
    <t>Payment of Dividend</t>
  </si>
  <si>
    <t>Ratio</t>
  </si>
  <si>
    <t>Debt to Equity</t>
  </si>
  <si>
    <t>Current Ratio</t>
  </si>
  <si>
    <t>Net Margin</t>
  </si>
  <si>
    <t>Operating Margin</t>
  </si>
  <si>
    <t>Other Income</t>
  </si>
  <si>
    <t>Cash Collection from Other Sources</t>
  </si>
  <si>
    <t>Alif Industries Limited</t>
  </si>
  <si>
    <t>As at year end</t>
  </si>
  <si>
    <t>Balance Sheet</t>
  </si>
  <si>
    <t>Liabilities and Capital</t>
  </si>
  <si>
    <t>Liabilities</t>
  </si>
  <si>
    <t>Non Current Liabilities</t>
  </si>
  <si>
    <t>Current Liabilities</t>
  </si>
  <si>
    <t>Shareholders’ Equity</t>
  </si>
  <si>
    <t>Net assets value per share</t>
  </si>
  <si>
    <t>Shares to calculate NAVPS</t>
  </si>
  <si>
    <t>Income Statement</t>
  </si>
  <si>
    <t>Net Revenues</t>
  </si>
  <si>
    <t>Cost of goods sold</t>
  </si>
  <si>
    <t>Operating Incomes/Expenses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</si>
  <si>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</si>
  <si>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</si>
  <si>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</si>
  <si>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</si>
  <si>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</si>
  <si>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</si>
  <si>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</si>
  <si>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</si>
  <si>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</si>
  <si>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</si>
  <si>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</si>
  <si>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</si>
  <si>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</si>
  <si>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</si>
  <si>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</si>
  <si>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</si>
  <si>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Return on Asset (ROA)</t>
  </si>
  <si>
    <t>Return on Equity (ROE)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</si>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</sst>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(* #,##0_);_(* \(#,##0\);_(* &quot;-&quot;_);_(@_)"/>
    <numFmt numFmtId="43" formatCode="_(* #,##0.00_);_(* \(#,##0.00\);_(* &quot;-&quot;??_);_(@_)"/>
    <numFmt numFmtId="164" formatCode="0.0%"/>
    <numFmt numFmtId="165" formatCode="0.0"/>
    <numFmt numFmtId="166" formatCode="[$-409]d\-mmm\-yy;@"/>
    <numFmt numFmtId="167" formatCode="_(* #,##0.00_);_(* \(#,##0.00\);_(* &quot;-&quot;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164" fontId="0" fillId="0" borderId="0" xfId="1" applyNumberFormat="1" applyFont="1"/>
    <xf numFmtId="9" fontId="0" fillId="0" borderId="0" xfId="0" applyNumberFormat="1"/>
    <xf numFmtId="165" fontId="0" fillId="0" borderId="0" xfId="0" applyNumberFormat="1"/>
    <xf numFmtId="41" fontId="0" fillId="0" borderId="0" xfId="0" applyNumberFormat="1"/>
    <xf numFmtId="41" fontId="1" fillId="0" borderId="0" xfId="0" applyNumberFormat="1" applyFont="1"/>
    <xf numFmtId="41" fontId="0" fillId="0" borderId="0" xfId="0" applyNumberFormat="1" applyFont="1"/>
    <xf numFmtId="41" fontId="0" fillId="0" borderId="0" xfId="0" applyNumberFormat="1" applyFill="1"/>
    <xf numFmtId="166" fontId="0" fillId="0" borderId="0" xfId="0" applyNumberFormat="1"/>
    <xf numFmtId="167" fontId="1" fillId="0" borderId="0" xfId="0" applyNumberFormat="1" applyFont="1"/>
    <xf numFmtId="167" fontId="0" fillId="0" borderId="0" xfId="0" applyNumberFormat="1"/>
    <xf numFmtId="41" fontId="0" fillId="0" borderId="1" xfId="0" applyNumberFormat="1" applyBorder="1"/>
    <xf numFmtId="41" fontId="1" fillId="0" borderId="0" xfId="0" applyNumberFormat="1" applyFont="1" applyBorder="1"/>
    <xf numFmtId="41" fontId="0" fillId="0" borderId="0" xfId="0" applyNumberFormat="1" applyFont="1" applyBorder="1"/>
    <xf numFmtId="41" fontId="0" fillId="0" borderId="0" xfId="0" applyNumberFormat="1" applyFont="1" applyFill="1" applyBorder="1"/>
    <xf numFmtId="41" fontId="1" fillId="0" borderId="2" xfId="0" applyNumberFormat="1" applyFont="1" applyBorder="1"/>
    <xf numFmtId="41" fontId="0" fillId="0" borderId="0" xfId="0" applyNumberFormat="1" applyBorder="1"/>
    <xf numFmtId="167" fontId="1" fillId="0" borderId="3" xfId="0" applyNumberFormat="1" applyFont="1" applyBorder="1"/>
    <xf numFmtId="41" fontId="1" fillId="0" borderId="4" xfId="0" applyNumberFormat="1" applyFont="1" applyBorder="1"/>
    <xf numFmtId="41" fontId="0" fillId="0" borderId="0" xfId="0" applyNumberFormat="1" applyAlignment="1">
      <alignment wrapText="1"/>
    </xf>
    <xf numFmtId="41" fontId="3" fillId="0" borderId="4" xfId="0" applyNumberFormat="1" applyFont="1" applyBorder="1"/>
    <xf numFmtId="43" fontId="1" fillId="0" borderId="0" xfId="0" applyNumberFormat="1" applyFont="1"/>
    <xf numFmtId="43" fontId="0" fillId="0" borderId="0" xfId="0" applyNumberFormat="1"/>
    <xf numFmtId="0" fontId="1" fillId="0" borderId="0" xfId="0" applyFont="1" applyBorder="1"/>
    <xf numFmtId="0" fontId="1" fillId="0" borderId="1" xfId="0" applyFont="1" applyBorder="1" applyAlignment="1">
      <alignment horizontal="left"/>
    </xf>
    <xf numFmtId="0" fontId="5" fillId="0" borderId="0" xfId="0" applyFont="1"/>
    <xf numFmtId="0" fontId="2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1" xfId="0" applyFont="1" applyBorder="1"/>
    <xf numFmtId="0" fontId="1" fillId="0" borderId="2" xfId="0" applyFont="1" applyBorder="1"/>
    <xf numFmtId="0" fontId="2" fillId="0" borderId="0" xfId="0" applyFon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2"/>
  <sheetViews>
    <sheetView workbookViewId="0">
      <pane xSplit="1" ySplit="4" topLeftCell="B29" activePane="bottomRight" state="frozen"/>
      <selection pane="topRight" activeCell="B1" sqref="B1"/>
      <selection pane="bottomLeft" activeCell="A6" sqref="A6"/>
      <selection pane="bottomRight" activeCell="D33" sqref="D33:G33"/>
    </sheetView>
  </sheetViews>
  <sheetFormatPr defaultRowHeight="15" x14ac:dyDescent="0.25"/>
  <cols>
    <col min="1" max="1" width="41.140625" style="5" bestFit="1" customWidth="1"/>
    <col min="2" max="5" width="13.85546875" style="5" bestFit="1" customWidth="1"/>
    <col min="6" max="7" width="14.28515625" style="5" bestFit="1" customWidth="1"/>
    <col min="8" max="16384" width="9.140625" style="5"/>
  </cols>
  <sheetData>
    <row r="1" spans="1:7" x14ac:dyDescent="0.25">
      <c r="A1" s="24" t="s">
        <v>47</v>
      </c>
    </row>
    <row r="2" spans="1:7" x14ac:dyDescent="0.25">
      <c r="A2" s="24" t="s">
        <v>49</v>
      </c>
      <c r="B2"/>
      <c r="C2"/>
      <c r="D2"/>
      <c r="E2"/>
      <c r="F2"/>
      <c r="G2"/>
    </row>
    <row r="3" spans="1:7" x14ac:dyDescent="0.25">
      <c r="A3" s="24" t="s">
        <v>48</v>
      </c>
      <c r="B3"/>
      <c r="C3"/>
      <c r="D3"/>
      <c r="E3"/>
      <c r="F3"/>
      <c r="G3"/>
    </row>
    <row r="4" spans="1:7" s="9" customFormat="1" x14ac:dyDescent="0.25">
      <c r="A4"/>
      <c r="B4">
        <v>2013</v>
      </c>
      <c r="C4">
        <v>2014</v>
      </c>
      <c r="D4">
        <v>2015</v>
      </c>
      <c r="E4">
        <v>2016</v>
      </c>
      <c r="F4">
        <v>2017</v>
      </c>
      <c r="G4">
        <v>2018</v>
      </c>
    </row>
    <row r="5" spans="1:7" x14ac:dyDescent="0.25">
      <c r="A5" s="25" t="s">
        <v>0</v>
      </c>
    </row>
    <row r="6" spans="1:7" x14ac:dyDescent="0.25">
      <c r="A6" s="26" t="s">
        <v>1</v>
      </c>
      <c r="B6" s="6">
        <f t="shared" ref="B6:E6" si="0">B7+B8</f>
        <v>0</v>
      </c>
      <c r="C6" s="6">
        <f t="shared" si="0"/>
        <v>0</v>
      </c>
      <c r="D6" s="6">
        <f t="shared" si="0"/>
        <v>59131438</v>
      </c>
      <c r="E6" s="6">
        <f t="shared" si="0"/>
        <v>55332057</v>
      </c>
      <c r="F6" s="6">
        <f>F7+F8</f>
        <v>348572823</v>
      </c>
      <c r="G6" s="6">
        <f>G7+G8</f>
        <v>342369651</v>
      </c>
    </row>
    <row r="7" spans="1:7" x14ac:dyDescent="0.25">
      <c r="A7" s="5" t="s">
        <v>9</v>
      </c>
      <c r="C7" s="7"/>
      <c r="D7" s="5">
        <v>56616297</v>
      </c>
      <c r="E7" s="7">
        <v>52816916</v>
      </c>
      <c r="F7" s="5">
        <v>346057682</v>
      </c>
      <c r="G7" s="5">
        <v>339854510</v>
      </c>
    </row>
    <row r="8" spans="1:7" x14ac:dyDescent="0.25">
      <c r="A8" s="7" t="s">
        <v>7</v>
      </c>
      <c r="C8" s="7"/>
      <c r="D8" s="5">
        <v>2515141</v>
      </c>
      <c r="E8" s="7">
        <v>2515141</v>
      </c>
      <c r="F8" s="7">
        <v>2515141</v>
      </c>
      <c r="G8" s="5">
        <v>2515141</v>
      </c>
    </row>
    <row r="9" spans="1:7" x14ac:dyDescent="0.25">
      <c r="C9" s="7"/>
      <c r="E9" s="7"/>
      <c r="F9" s="7"/>
    </row>
    <row r="10" spans="1:7" x14ac:dyDescent="0.25">
      <c r="A10" s="26" t="s">
        <v>2</v>
      </c>
      <c r="B10" s="6">
        <f t="shared" ref="B10:E10" si="1">SUM(B11:B15)</f>
        <v>0</v>
      </c>
      <c r="C10" s="6">
        <f t="shared" si="1"/>
        <v>0</v>
      </c>
      <c r="D10" s="6">
        <f t="shared" si="1"/>
        <v>190802345</v>
      </c>
      <c r="E10" s="6">
        <f t="shared" si="1"/>
        <v>318360818</v>
      </c>
      <c r="F10" s="6">
        <f>SUM(F11:F15)</f>
        <v>510281882</v>
      </c>
      <c r="G10" s="6">
        <f>SUM(G11:G15)</f>
        <v>663607741</v>
      </c>
    </row>
    <row r="11" spans="1:7" x14ac:dyDescent="0.25">
      <c r="A11" s="7" t="s">
        <v>6</v>
      </c>
      <c r="B11" s="7"/>
      <c r="C11" s="7"/>
      <c r="D11" s="7">
        <v>73177764</v>
      </c>
      <c r="E11" s="7">
        <v>97408449</v>
      </c>
      <c r="F11" s="7">
        <v>118208461</v>
      </c>
      <c r="G11" s="5">
        <v>149407830</v>
      </c>
    </row>
    <row r="12" spans="1:7" x14ac:dyDescent="0.25">
      <c r="A12" s="7" t="s">
        <v>16</v>
      </c>
      <c r="B12" s="7"/>
      <c r="C12" s="7"/>
      <c r="D12" s="7">
        <v>115835467</v>
      </c>
      <c r="E12" s="7">
        <v>215032365</v>
      </c>
      <c r="F12" s="7">
        <v>303285974</v>
      </c>
      <c r="G12" s="5">
        <v>424963799</v>
      </c>
    </row>
    <row r="13" spans="1:7" x14ac:dyDescent="0.25">
      <c r="A13" s="7" t="s">
        <v>18</v>
      </c>
      <c r="B13" s="7"/>
      <c r="C13" s="7"/>
      <c r="D13" s="7">
        <v>0</v>
      </c>
      <c r="E13" s="7">
        <v>2154191</v>
      </c>
      <c r="F13" s="7">
        <v>162598</v>
      </c>
      <c r="G13" s="5">
        <v>1554626</v>
      </c>
    </row>
    <row r="14" spans="1:7" x14ac:dyDescent="0.25">
      <c r="A14" s="7" t="s">
        <v>19</v>
      </c>
      <c r="B14" s="7"/>
      <c r="C14" s="7"/>
      <c r="D14" s="7">
        <v>390789</v>
      </c>
      <c r="E14" s="7">
        <v>1787739</v>
      </c>
      <c r="F14" s="7">
        <v>5774597</v>
      </c>
      <c r="G14" s="5">
        <v>8644141</v>
      </c>
    </row>
    <row r="15" spans="1:7" x14ac:dyDescent="0.25">
      <c r="A15" s="5" t="s">
        <v>3</v>
      </c>
      <c r="C15" s="7"/>
      <c r="D15" s="5">
        <v>1398325</v>
      </c>
      <c r="E15" s="7">
        <v>1978074</v>
      </c>
      <c r="F15" s="7">
        <v>82850252</v>
      </c>
      <c r="G15" s="5">
        <v>79037345</v>
      </c>
    </row>
    <row r="17" spans="1:7" x14ac:dyDescent="0.25">
      <c r="A17" s="6"/>
      <c r="B17" s="6">
        <f t="shared" ref="B17:E17" si="2">B6+B10</f>
        <v>0</v>
      </c>
      <c r="C17" s="6">
        <f t="shared" si="2"/>
        <v>0</v>
      </c>
      <c r="D17" s="6">
        <f t="shared" si="2"/>
        <v>249933783</v>
      </c>
      <c r="E17" s="6">
        <f t="shared" si="2"/>
        <v>373692875</v>
      </c>
      <c r="F17" s="6">
        <f>F6+F10</f>
        <v>858854705</v>
      </c>
      <c r="G17" s="6">
        <f>G6+G10-1</f>
        <v>1005977391</v>
      </c>
    </row>
    <row r="19" spans="1:7" ht="15.75" x14ac:dyDescent="0.25">
      <c r="A19" s="27" t="s">
        <v>50</v>
      </c>
    </row>
    <row r="20" spans="1:7" ht="15.75" x14ac:dyDescent="0.25">
      <c r="A20" s="28" t="s">
        <v>51</v>
      </c>
    </row>
    <row r="21" spans="1:7" x14ac:dyDescent="0.25">
      <c r="A21" s="26" t="s">
        <v>52</v>
      </c>
      <c r="B21" s="6">
        <f>SUM(B22)</f>
        <v>0</v>
      </c>
      <c r="C21" s="6">
        <f t="shared" ref="C21:G21" si="3">SUM(C22)</f>
        <v>0</v>
      </c>
      <c r="D21" s="6">
        <f t="shared" si="3"/>
        <v>7432</v>
      </c>
      <c r="E21" s="6">
        <f t="shared" si="3"/>
        <v>985826</v>
      </c>
      <c r="F21" s="6">
        <f t="shared" si="3"/>
        <v>22451253</v>
      </c>
      <c r="G21" s="6">
        <f t="shared" si="3"/>
        <v>23100579</v>
      </c>
    </row>
    <row r="22" spans="1:7" x14ac:dyDescent="0.25">
      <c r="A22" s="5" t="s">
        <v>15</v>
      </c>
      <c r="D22" s="5">
        <v>7432</v>
      </c>
      <c r="E22" s="5">
        <v>985826</v>
      </c>
      <c r="F22" s="7">
        <v>22451253</v>
      </c>
      <c r="G22" s="7">
        <v>23100579</v>
      </c>
    </row>
    <row r="24" spans="1:7" x14ac:dyDescent="0.25">
      <c r="A24" s="26" t="s">
        <v>53</v>
      </c>
      <c r="B24" s="6">
        <f t="shared" ref="B24:E24" si="4">SUM(B25:B29)</f>
        <v>0</v>
      </c>
      <c r="C24" s="6">
        <f t="shared" si="4"/>
        <v>0</v>
      </c>
      <c r="D24" s="6">
        <f t="shared" si="4"/>
        <v>15579490</v>
      </c>
      <c r="E24" s="6">
        <f t="shared" si="4"/>
        <v>57779260</v>
      </c>
      <c r="F24" s="6">
        <f>SUM(F25:F29)</f>
        <v>110341250</v>
      </c>
      <c r="G24" s="6">
        <f t="shared" ref="G24" si="5">SUM(G25:G29)</f>
        <v>141211812</v>
      </c>
    </row>
    <row r="25" spans="1:7" x14ac:dyDescent="0.25">
      <c r="A25" s="7" t="s">
        <v>21</v>
      </c>
      <c r="B25" s="7"/>
      <c r="C25" s="7"/>
      <c r="D25" s="7">
        <v>1176263</v>
      </c>
      <c r="E25" s="7">
        <v>2883300</v>
      </c>
      <c r="F25" s="7">
        <v>172500</v>
      </c>
      <c r="G25" s="7">
        <v>1268841</v>
      </c>
    </row>
    <row r="26" spans="1:7" x14ac:dyDescent="0.25">
      <c r="A26" s="5" t="s">
        <v>22</v>
      </c>
      <c r="C26" s="8"/>
      <c r="D26" s="5">
        <v>0</v>
      </c>
      <c r="E26" s="5">
        <v>21502089</v>
      </c>
      <c r="F26" s="5">
        <v>58941117</v>
      </c>
      <c r="G26" s="5">
        <v>68084104</v>
      </c>
    </row>
    <row r="27" spans="1:7" x14ac:dyDescent="0.25">
      <c r="A27" s="5" t="s">
        <v>23</v>
      </c>
      <c r="D27" s="5">
        <v>2633558</v>
      </c>
      <c r="E27" s="5">
        <v>2633558</v>
      </c>
      <c r="F27" s="5">
        <v>2633558</v>
      </c>
      <c r="G27" s="5">
        <v>2633558</v>
      </c>
    </row>
    <row r="28" spans="1:7" x14ac:dyDescent="0.25">
      <c r="A28" s="5" t="s">
        <v>24</v>
      </c>
      <c r="D28" s="5">
        <v>3285040</v>
      </c>
      <c r="E28" s="5">
        <v>3200600</v>
      </c>
      <c r="F28" s="5">
        <v>3200600</v>
      </c>
      <c r="G28" s="5">
        <v>4552689</v>
      </c>
    </row>
    <row r="29" spans="1:7" x14ac:dyDescent="0.25">
      <c r="A29" s="5" t="s">
        <v>25</v>
      </c>
      <c r="D29" s="5">
        <v>8484629</v>
      </c>
      <c r="E29" s="5">
        <v>27559713</v>
      </c>
      <c r="F29" s="5">
        <v>45393475</v>
      </c>
      <c r="G29" s="5">
        <v>64672620</v>
      </c>
    </row>
    <row r="30" spans="1:7" x14ac:dyDescent="0.25">
      <c r="A30" s="6"/>
      <c r="B30" s="6"/>
      <c r="C30" s="6"/>
      <c r="D30" s="6"/>
      <c r="E30" s="6"/>
    </row>
    <row r="31" spans="1:7" x14ac:dyDescent="0.25">
      <c r="A31" s="6"/>
      <c r="B31" s="6">
        <f t="shared" ref="B31:E31" si="6">B21+B24</f>
        <v>0</v>
      </c>
      <c r="C31" s="6">
        <f t="shared" si="6"/>
        <v>0</v>
      </c>
      <c r="D31" s="6">
        <f t="shared" si="6"/>
        <v>15586922</v>
      </c>
      <c r="E31" s="6">
        <f t="shared" si="6"/>
        <v>58765086</v>
      </c>
      <c r="F31" s="6">
        <f>F21+F24</f>
        <v>132792503</v>
      </c>
      <c r="G31" s="6">
        <f t="shared" ref="G31" si="7">G21+G24</f>
        <v>164312391</v>
      </c>
    </row>
    <row r="32" spans="1:7" x14ac:dyDescent="0.25">
      <c r="A32" s="6"/>
      <c r="B32" s="6"/>
      <c r="C32" s="6"/>
      <c r="D32" s="6"/>
      <c r="E32" s="6"/>
    </row>
    <row r="33" spans="1:7" x14ac:dyDescent="0.25">
      <c r="A33" s="26" t="s">
        <v>54</v>
      </c>
      <c r="B33" s="6"/>
      <c r="C33" s="6"/>
      <c r="D33" s="6">
        <v>234346861</v>
      </c>
      <c r="E33" s="6">
        <v>314927789</v>
      </c>
      <c r="F33" s="6">
        <f>SUM(F34:F37)</f>
        <v>726062202</v>
      </c>
      <c r="G33" s="6">
        <f t="shared" ref="G33" si="8">SUM(G34:G37)</f>
        <v>841665000</v>
      </c>
    </row>
    <row r="34" spans="1:7" x14ac:dyDescent="0.25">
      <c r="A34" s="5" t="s">
        <v>8</v>
      </c>
      <c r="D34" s="5">
        <v>205000000</v>
      </c>
      <c r="E34" s="5">
        <v>229600000</v>
      </c>
      <c r="F34" s="5">
        <v>300776000</v>
      </c>
      <c r="G34" s="5">
        <v>375970000</v>
      </c>
    </row>
    <row r="35" spans="1:7" x14ac:dyDescent="0.25">
      <c r="A35" s="5" t="s">
        <v>10</v>
      </c>
      <c r="D35" s="5">
        <v>26865133</v>
      </c>
      <c r="E35" s="5">
        <v>82456750</v>
      </c>
      <c r="F35" s="5">
        <v>150380889</v>
      </c>
      <c r="G35" s="5">
        <v>193443449</v>
      </c>
    </row>
    <row r="36" spans="1:7" x14ac:dyDescent="0.25">
      <c r="A36" s="5" t="s">
        <v>17</v>
      </c>
      <c r="D36" s="5">
        <v>2481728</v>
      </c>
      <c r="E36" s="5">
        <v>2481728</v>
      </c>
      <c r="F36" s="5">
        <v>2481728</v>
      </c>
      <c r="G36" s="5">
        <v>2481728</v>
      </c>
    </row>
    <row r="37" spans="1:7" x14ac:dyDescent="0.25">
      <c r="A37" s="5" t="s">
        <v>20</v>
      </c>
      <c r="D37" s="5">
        <v>0</v>
      </c>
      <c r="E37" s="5">
        <v>389311</v>
      </c>
      <c r="F37" s="5">
        <v>272423585</v>
      </c>
      <c r="G37" s="5">
        <v>269769823</v>
      </c>
    </row>
    <row r="39" spans="1:7" x14ac:dyDescent="0.25">
      <c r="A39" s="6"/>
      <c r="B39" s="6">
        <f t="shared" ref="B39:G39" si="9">B33+B31</f>
        <v>0</v>
      </c>
      <c r="C39" s="6">
        <f t="shared" si="9"/>
        <v>0</v>
      </c>
      <c r="D39" s="6">
        <f t="shared" si="9"/>
        <v>249933783</v>
      </c>
      <c r="E39" s="6">
        <f t="shared" si="9"/>
        <v>373692875</v>
      </c>
      <c r="F39" s="6">
        <f t="shared" si="9"/>
        <v>858854705</v>
      </c>
      <c r="G39" s="6">
        <f t="shared" si="9"/>
        <v>1005977391</v>
      </c>
    </row>
    <row r="41" spans="1:7" s="11" customFormat="1" x14ac:dyDescent="0.25">
      <c r="A41" s="29" t="s">
        <v>55</v>
      </c>
      <c r="B41" s="10" t="e">
        <f t="shared" ref="B41:G41" si="10">B33/(B34/10)</f>
        <v>#DIV/0!</v>
      </c>
      <c r="C41" s="10" t="e">
        <f t="shared" si="10"/>
        <v>#DIV/0!</v>
      </c>
      <c r="D41" s="10">
        <f t="shared" si="10"/>
        <v>11.431554195121951</v>
      </c>
      <c r="E41" s="10">
        <f t="shared" si="10"/>
        <v>13.716367116724738</v>
      </c>
      <c r="F41" s="10">
        <f t="shared" si="10"/>
        <v>24.139632217996116</v>
      </c>
      <c r="G41" s="10">
        <f t="shared" si="10"/>
        <v>22.386493603213022</v>
      </c>
    </row>
    <row r="42" spans="1:7" x14ac:dyDescent="0.25">
      <c r="A42" s="29" t="s">
        <v>56</v>
      </c>
      <c r="B42" s="5">
        <f>B34/10</f>
        <v>0</v>
      </c>
      <c r="C42" s="5">
        <f t="shared" ref="C42:G42" si="11">C34/10</f>
        <v>0</v>
      </c>
      <c r="D42" s="5">
        <f t="shared" si="11"/>
        <v>20500000</v>
      </c>
      <c r="E42" s="5">
        <f t="shared" si="11"/>
        <v>22960000</v>
      </c>
      <c r="F42" s="5">
        <f t="shared" si="11"/>
        <v>30077600</v>
      </c>
      <c r="G42" s="5">
        <f t="shared" si="11"/>
        <v>37597000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49"/>
  <sheetViews>
    <sheetView workbookViewId="0">
      <pane xSplit="1" ySplit="4" topLeftCell="B14" activePane="bottomRight" state="frozen"/>
      <selection pane="topRight" activeCell="B1" sqref="B1"/>
      <selection pane="bottomLeft" activeCell="A6" sqref="A6"/>
      <selection pane="bottomRight" activeCell="D25" sqref="D25:G25"/>
    </sheetView>
  </sheetViews>
  <sheetFormatPr defaultRowHeight="15" x14ac:dyDescent="0.25"/>
  <cols>
    <col min="1" max="1" width="35.28515625" style="5" customWidth="1"/>
    <col min="2" max="3" width="14.5703125" style="5" bestFit="1" customWidth="1"/>
    <col min="4" max="4" width="15.42578125" style="5" bestFit="1" customWidth="1"/>
    <col min="5" max="6" width="14.5703125" style="5" bestFit="1" customWidth="1"/>
    <col min="7" max="7" width="12.7109375" style="5" bestFit="1" customWidth="1"/>
    <col min="8" max="16384" width="9.140625" style="5"/>
  </cols>
  <sheetData>
    <row r="1" spans="1:7" x14ac:dyDescent="0.25">
      <c r="A1" s="24" t="s">
        <v>47</v>
      </c>
    </row>
    <row r="2" spans="1:7" x14ac:dyDescent="0.25">
      <c r="A2" s="24" t="s">
        <v>57</v>
      </c>
      <c r="B2"/>
      <c r="C2"/>
      <c r="D2"/>
      <c r="E2"/>
      <c r="F2"/>
      <c r="G2"/>
    </row>
    <row r="3" spans="1:7" x14ac:dyDescent="0.25">
      <c r="A3" s="24" t="s">
        <v>48</v>
      </c>
      <c r="B3"/>
      <c r="C3"/>
      <c r="D3"/>
      <c r="E3"/>
      <c r="F3"/>
      <c r="G3"/>
    </row>
    <row r="4" spans="1:7" s="9" customFormat="1" x14ac:dyDescent="0.25">
      <c r="A4"/>
      <c r="B4">
        <v>2013</v>
      </c>
      <c r="C4">
        <v>2014</v>
      </c>
      <c r="D4">
        <v>2015</v>
      </c>
      <c r="E4">
        <v>2016</v>
      </c>
      <c r="F4">
        <v>2017</v>
      </c>
      <c r="G4">
        <v>2018</v>
      </c>
    </row>
    <row r="5" spans="1:7" x14ac:dyDescent="0.25">
      <c r="A5" s="29" t="s">
        <v>58</v>
      </c>
      <c r="D5" s="5">
        <v>206683677</v>
      </c>
      <c r="E5" s="5">
        <v>425812863</v>
      </c>
      <c r="F5" s="5">
        <v>571908531</v>
      </c>
      <c r="G5" s="5">
        <v>601843326</v>
      </c>
    </row>
    <row r="6" spans="1:7" x14ac:dyDescent="0.25">
      <c r="A6" t="s">
        <v>59</v>
      </c>
      <c r="B6" s="12"/>
      <c r="C6" s="12"/>
      <c r="D6" s="12">
        <v>154889053</v>
      </c>
      <c r="E6" s="12">
        <v>320354151</v>
      </c>
      <c r="F6" s="12">
        <v>458527054</v>
      </c>
      <c r="G6" s="5">
        <v>489275537</v>
      </c>
    </row>
    <row r="7" spans="1:7" x14ac:dyDescent="0.25">
      <c r="A7" s="29" t="s">
        <v>4</v>
      </c>
      <c r="B7" s="6">
        <f t="shared" ref="B7:C7" si="0">B5-B6</f>
        <v>0</v>
      </c>
      <c r="C7" s="6">
        <f t="shared" si="0"/>
        <v>0</v>
      </c>
      <c r="D7" s="6">
        <f>D5-D6</f>
        <v>51794624</v>
      </c>
      <c r="E7" s="6">
        <f t="shared" ref="E7:F7" si="1">E5-E6</f>
        <v>105458712</v>
      </c>
      <c r="F7" s="6">
        <f t="shared" si="1"/>
        <v>113381477</v>
      </c>
      <c r="G7" s="6">
        <f t="shared" ref="G7" si="2">G5-G6</f>
        <v>112567789</v>
      </c>
    </row>
    <row r="8" spans="1:7" x14ac:dyDescent="0.25">
      <c r="A8" s="6"/>
      <c r="B8" s="6"/>
      <c r="C8" s="6"/>
      <c r="D8" s="6"/>
      <c r="E8" s="6"/>
    </row>
    <row r="9" spans="1:7" x14ac:dyDescent="0.25">
      <c r="A9" s="29" t="s">
        <v>60</v>
      </c>
      <c r="B9" s="6"/>
      <c r="C9" s="6"/>
      <c r="D9" s="6">
        <f>SUM(D10)</f>
        <v>4802614</v>
      </c>
      <c r="E9" s="6">
        <f t="shared" ref="E9:G9" si="3">SUM(E10)</f>
        <v>4745154</v>
      </c>
      <c r="F9" s="6">
        <f t="shared" si="3"/>
        <v>5327917</v>
      </c>
      <c r="G9" s="6">
        <f t="shared" si="3"/>
        <v>7768487</v>
      </c>
    </row>
    <row r="10" spans="1:7" x14ac:dyDescent="0.25">
      <c r="A10" s="7" t="s">
        <v>26</v>
      </c>
      <c r="B10" s="7"/>
      <c r="C10" s="7"/>
      <c r="D10" s="7">
        <v>4802614</v>
      </c>
      <c r="E10" s="7">
        <v>4745154</v>
      </c>
      <c r="F10" s="7">
        <v>5327917</v>
      </c>
      <c r="G10" s="7">
        <v>7768487</v>
      </c>
    </row>
    <row r="11" spans="1:7" x14ac:dyDescent="0.25">
      <c r="A11" s="7" t="s">
        <v>45</v>
      </c>
      <c r="B11" s="7"/>
      <c r="C11" s="7"/>
      <c r="D11" s="14"/>
      <c r="E11" s="15"/>
      <c r="G11" s="5">
        <v>59301265</v>
      </c>
    </row>
    <row r="12" spans="1:7" x14ac:dyDescent="0.25">
      <c r="A12" s="7"/>
    </row>
    <row r="13" spans="1:7" x14ac:dyDescent="0.25">
      <c r="A13" s="6" t="s">
        <v>5</v>
      </c>
      <c r="B13" s="13">
        <f>B7-B9+B11</f>
        <v>0</v>
      </c>
      <c r="C13" s="13">
        <f t="shared" ref="C13:G13" si="4">C7-C9+C11</f>
        <v>0</v>
      </c>
      <c r="D13" s="13">
        <f t="shared" si="4"/>
        <v>46992010</v>
      </c>
      <c r="E13" s="13">
        <f t="shared" si="4"/>
        <v>100713558</v>
      </c>
      <c r="F13" s="13">
        <f t="shared" si="4"/>
        <v>108053560</v>
      </c>
      <c r="G13" s="13">
        <f t="shared" si="4"/>
        <v>164100567</v>
      </c>
    </row>
    <row r="14" spans="1:7" x14ac:dyDescent="0.25">
      <c r="A14" s="30" t="s">
        <v>61</v>
      </c>
      <c r="B14" s="13"/>
      <c r="C14" s="13"/>
      <c r="D14" s="13"/>
      <c r="E14" s="13"/>
      <c r="F14" s="13"/>
      <c r="G14" s="13"/>
    </row>
    <row r="15" spans="1:7" x14ac:dyDescent="0.25">
      <c r="A15" s="7" t="s">
        <v>12</v>
      </c>
      <c r="B15" s="7"/>
      <c r="C15" s="7"/>
      <c r="D15" s="14">
        <v>4600846</v>
      </c>
      <c r="E15" s="14">
        <v>468463</v>
      </c>
      <c r="F15" s="5">
        <v>763508</v>
      </c>
      <c r="G15" s="5">
        <v>1025196</v>
      </c>
    </row>
    <row r="16" spans="1:7" x14ac:dyDescent="0.25">
      <c r="A16" s="7" t="s">
        <v>27</v>
      </c>
      <c r="B16" s="7"/>
      <c r="C16" s="7"/>
      <c r="D16" s="14">
        <v>59773942</v>
      </c>
      <c r="E16" s="15">
        <v>0</v>
      </c>
      <c r="F16" s="5">
        <v>45260648</v>
      </c>
      <c r="G16" s="5">
        <v>2533498</v>
      </c>
    </row>
    <row r="17" spans="1:7" x14ac:dyDescent="0.25">
      <c r="A17" s="29" t="s">
        <v>62</v>
      </c>
      <c r="B17" s="6">
        <f t="shared" ref="B17:G17" si="5">B13-B15+B16</f>
        <v>0</v>
      </c>
      <c r="C17" s="6">
        <f t="shared" si="5"/>
        <v>0</v>
      </c>
      <c r="D17" s="6">
        <f t="shared" si="5"/>
        <v>102165106</v>
      </c>
      <c r="E17" s="6">
        <f t="shared" si="5"/>
        <v>100245095</v>
      </c>
      <c r="F17" s="6">
        <f t="shared" si="5"/>
        <v>152550700</v>
      </c>
      <c r="G17" s="6">
        <f t="shared" si="5"/>
        <v>165608869</v>
      </c>
    </row>
    <row r="18" spans="1:7" x14ac:dyDescent="0.25">
      <c r="A18" s="7" t="s">
        <v>11</v>
      </c>
      <c r="B18" s="7"/>
      <c r="C18" s="7"/>
      <c r="D18" s="7">
        <v>2119558</v>
      </c>
      <c r="E18" s="7">
        <v>0</v>
      </c>
      <c r="F18" s="7"/>
      <c r="G18" s="7"/>
    </row>
    <row r="19" spans="1:7" x14ac:dyDescent="0.25">
      <c r="A19" s="29" t="s">
        <v>63</v>
      </c>
      <c r="B19" s="7"/>
      <c r="C19" s="7"/>
      <c r="D19" s="7"/>
      <c r="E19" s="7"/>
      <c r="F19" s="7"/>
      <c r="G19" s="7"/>
    </row>
    <row r="20" spans="1:7" x14ac:dyDescent="0.25">
      <c r="A20" s="26" t="s">
        <v>64</v>
      </c>
      <c r="B20" s="6">
        <f t="shared" ref="B20:C20" si="6">B21+B22</f>
        <v>0</v>
      </c>
      <c r="C20" s="6">
        <f t="shared" si="6"/>
        <v>0</v>
      </c>
      <c r="D20" s="6">
        <f>D21+D22</f>
        <v>4027161</v>
      </c>
      <c r="E20" s="6">
        <f>E21+E22</f>
        <v>20053478</v>
      </c>
      <c r="F20" s="6">
        <f>F21+F22</f>
        <v>21253330</v>
      </c>
      <c r="G20" s="6">
        <f t="shared" ref="G20" si="7">G21+G22</f>
        <v>20396782</v>
      </c>
    </row>
    <row r="21" spans="1:7" x14ac:dyDescent="0.25">
      <c r="A21" s="7" t="s">
        <v>13</v>
      </c>
      <c r="B21" s="14"/>
      <c r="C21" s="14"/>
      <c r="D21" s="14">
        <v>4019729</v>
      </c>
      <c r="E21" s="7">
        <v>19075084</v>
      </c>
      <c r="F21" s="7">
        <v>17833762</v>
      </c>
      <c r="G21" s="7">
        <v>19279145</v>
      </c>
    </row>
    <row r="22" spans="1:7" x14ac:dyDescent="0.25">
      <c r="A22" s="7" t="s">
        <v>14</v>
      </c>
      <c r="B22" s="14"/>
      <c r="C22" s="14"/>
      <c r="D22" s="14">
        <v>7432</v>
      </c>
      <c r="E22" s="7">
        <v>978394</v>
      </c>
      <c r="F22" s="7">
        <v>3419568</v>
      </c>
      <c r="G22" s="7">
        <v>1117637</v>
      </c>
    </row>
    <row r="23" spans="1:7" x14ac:dyDescent="0.25">
      <c r="A23" s="29" t="s">
        <v>65</v>
      </c>
      <c r="B23" s="16">
        <f t="shared" ref="B23:E23" si="8">B17-B18-B20</f>
        <v>0</v>
      </c>
      <c r="C23" s="16">
        <f t="shared" si="8"/>
        <v>0</v>
      </c>
      <c r="D23" s="16">
        <f t="shared" si="8"/>
        <v>96018387</v>
      </c>
      <c r="E23" s="16">
        <f t="shared" si="8"/>
        <v>80191617</v>
      </c>
      <c r="F23" s="16">
        <f>F17-F18-F20</f>
        <v>131297370</v>
      </c>
      <c r="G23" s="16">
        <f t="shared" ref="G23" si="9">G17-G18-G20</f>
        <v>145212087</v>
      </c>
    </row>
    <row r="24" spans="1:7" x14ac:dyDescent="0.25">
      <c r="A24" s="1"/>
      <c r="B24" s="13"/>
      <c r="C24" s="13"/>
      <c r="D24" s="13"/>
      <c r="E24" s="13"/>
      <c r="F24" s="13"/>
      <c r="G24" s="13"/>
    </row>
    <row r="25" spans="1:7" s="11" customFormat="1" x14ac:dyDescent="0.25">
      <c r="A25" s="29" t="s">
        <v>66</v>
      </c>
      <c r="B25" s="18" t="e">
        <f>B23/('1'!B34/10)</f>
        <v>#DIV/0!</v>
      </c>
      <c r="C25" s="18" t="e">
        <f>C23/('1'!C34/10)</f>
        <v>#DIV/0!</v>
      </c>
      <c r="D25" s="18">
        <f>D23/('1'!D34/10)</f>
        <v>4.6838237560975609</v>
      </c>
      <c r="E25" s="18">
        <f>E23/('1'!E34/10)</f>
        <v>3.4926662456445992</v>
      </c>
      <c r="F25" s="18">
        <f>F23/('1'!F34/10)</f>
        <v>4.3652874564459934</v>
      </c>
      <c r="G25" s="18">
        <f>G23/('1'!G34/10)</f>
        <v>3.8623317551932335</v>
      </c>
    </row>
    <row r="26" spans="1:7" x14ac:dyDescent="0.25">
      <c r="A26" s="30" t="s">
        <v>67</v>
      </c>
      <c r="B26" s="5">
        <f>'1'!B34/10</f>
        <v>0</v>
      </c>
      <c r="C26" s="5">
        <f>'1'!C34/10</f>
        <v>0</v>
      </c>
      <c r="D26" s="5">
        <f>'1'!D34/10</f>
        <v>20500000</v>
      </c>
      <c r="E26" s="5">
        <f>'1'!E34/10</f>
        <v>22960000</v>
      </c>
      <c r="F26" s="5">
        <f>'1'!F34/10</f>
        <v>30077600</v>
      </c>
      <c r="G26" s="5">
        <f>'1'!G34/10</f>
        <v>37597000</v>
      </c>
    </row>
    <row r="49" spans="1:1" x14ac:dyDescent="0.25">
      <c r="A49" s="1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33"/>
  <sheetViews>
    <sheetView tabSelected="1" workbookViewId="0">
      <pane xSplit="1" ySplit="4" topLeftCell="B8" activePane="bottomRight" state="frozen"/>
      <selection pane="topRight" activeCell="B1" sqref="B1"/>
      <selection pane="bottomLeft" activeCell="A6" sqref="A6"/>
      <selection pane="bottomRight" activeCell="I21" sqref="I21"/>
    </sheetView>
  </sheetViews>
  <sheetFormatPr defaultRowHeight="15" x14ac:dyDescent="0.25"/>
  <cols>
    <col min="1" max="1" width="47.85546875" style="5" customWidth="1"/>
    <col min="2" max="6" width="14.5703125" style="5" bestFit="1" customWidth="1"/>
    <col min="7" max="7" width="12.5703125" style="5" bestFit="1" customWidth="1"/>
    <col min="8" max="16384" width="9.140625" style="5"/>
  </cols>
  <sheetData>
    <row r="1" spans="1:7" x14ac:dyDescent="0.25">
      <c r="A1" s="24" t="s">
        <v>47</v>
      </c>
    </row>
    <row r="2" spans="1:7" x14ac:dyDescent="0.25">
      <c r="A2" s="24" t="s">
        <v>68</v>
      </c>
      <c r="B2"/>
      <c r="C2"/>
      <c r="D2"/>
      <c r="E2"/>
      <c r="F2"/>
      <c r="G2"/>
    </row>
    <row r="3" spans="1:7" x14ac:dyDescent="0.25">
      <c r="A3" s="24" t="s">
        <v>48</v>
      </c>
      <c r="B3"/>
      <c r="C3"/>
      <c r="D3"/>
      <c r="E3"/>
      <c r="F3"/>
      <c r="G3"/>
    </row>
    <row r="4" spans="1:7" s="9" customFormat="1" x14ac:dyDescent="0.25">
      <c r="A4"/>
      <c r="B4">
        <v>2013</v>
      </c>
      <c r="C4">
        <v>2014</v>
      </c>
      <c r="D4">
        <v>2015</v>
      </c>
      <c r="E4">
        <v>2016</v>
      </c>
      <c r="F4">
        <v>2017</v>
      </c>
      <c r="G4">
        <v>2018</v>
      </c>
    </row>
    <row r="5" spans="1:7" x14ac:dyDescent="0.25">
      <c r="A5" s="29" t="s">
        <v>69</v>
      </c>
    </row>
    <row r="6" spans="1:7" x14ac:dyDescent="0.25">
      <c r="A6" s="5" t="s">
        <v>28</v>
      </c>
      <c r="D6" s="5">
        <v>231773937</v>
      </c>
      <c r="E6" s="5">
        <v>320555039</v>
      </c>
      <c r="F6" s="5">
        <v>481297515</v>
      </c>
      <c r="G6" s="5">
        <v>478257336</v>
      </c>
    </row>
    <row r="7" spans="1:7" x14ac:dyDescent="0.25">
      <c r="A7" s="5" t="s">
        <v>46</v>
      </c>
      <c r="G7" s="5">
        <v>59301265</v>
      </c>
    </row>
    <row r="8" spans="1:7" x14ac:dyDescent="0.25">
      <c r="A8" s="7" t="s">
        <v>29</v>
      </c>
      <c r="D8" s="5">
        <v>0</v>
      </c>
      <c r="E8" s="5">
        <v>4331700</v>
      </c>
      <c r="F8" s="5">
        <v>4349000</v>
      </c>
      <c r="G8" s="5">
        <v>516137</v>
      </c>
    </row>
    <row r="9" spans="1:7" x14ac:dyDescent="0.25">
      <c r="A9" s="7" t="s">
        <v>30</v>
      </c>
      <c r="D9" s="5">
        <v>-173671928</v>
      </c>
      <c r="E9" s="5">
        <v>-276873462</v>
      </c>
      <c r="F9" s="5">
        <v>-372793215</v>
      </c>
      <c r="G9" s="5">
        <v>-442109283</v>
      </c>
    </row>
    <row r="10" spans="1:7" x14ac:dyDescent="0.25">
      <c r="A10" s="7" t="s">
        <v>31</v>
      </c>
      <c r="D10" s="5">
        <v>-49358712</v>
      </c>
      <c r="E10" s="5">
        <v>-45483675</v>
      </c>
      <c r="F10" s="5">
        <v>-70971212</v>
      </c>
      <c r="G10" s="5">
        <v>-67158111</v>
      </c>
    </row>
    <row r="11" spans="1:7" x14ac:dyDescent="0.25">
      <c r="A11" s="7" t="s">
        <v>32</v>
      </c>
      <c r="D11" s="5">
        <v>-4600846</v>
      </c>
      <c r="E11" s="5">
        <v>-468463</v>
      </c>
      <c r="F11" s="5">
        <v>-763508</v>
      </c>
      <c r="G11" s="5">
        <v>-1025196</v>
      </c>
    </row>
    <row r="12" spans="1:7" x14ac:dyDescent="0.25">
      <c r="A12" s="7" t="s">
        <v>33</v>
      </c>
      <c r="D12" s="5">
        <v>-390789</v>
      </c>
      <c r="E12" s="5">
        <v>-1396950</v>
      </c>
      <c r="F12" s="5">
        <v>-3986858</v>
      </c>
      <c r="G12" s="5">
        <v>-2869544</v>
      </c>
    </row>
    <row r="13" spans="1:7" ht="15.75" x14ac:dyDescent="0.25">
      <c r="A13" s="31"/>
      <c r="B13" s="19">
        <f t="shared" ref="B13:G13" si="0">SUM(B6:B12)</f>
        <v>0</v>
      </c>
      <c r="C13" s="19">
        <f t="shared" si="0"/>
        <v>0</v>
      </c>
      <c r="D13" s="19">
        <f t="shared" si="0"/>
        <v>3751662</v>
      </c>
      <c r="E13" s="19">
        <f t="shared" si="0"/>
        <v>664189</v>
      </c>
      <c r="F13" s="19">
        <f t="shared" si="0"/>
        <v>37131722</v>
      </c>
      <c r="G13" s="19">
        <f t="shared" si="0"/>
        <v>24912604</v>
      </c>
    </row>
    <row r="14" spans="1:7" ht="15.75" x14ac:dyDescent="0.25">
      <c r="A14" s="31"/>
    </row>
    <row r="15" spans="1:7" x14ac:dyDescent="0.25">
      <c r="A15" s="29" t="s">
        <v>70</v>
      </c>
    </row>
    <row r="16" spans="1:7" x14ac:dyDescent="0.25">
      <c r="A16" s="20" t="s">
        <v>34</v>
      </c>
      <c r="D16" s="5">
        <v>-26595137</v>
      </c>
      <c r="E16" s="5">
        <v>0</v>
      </c>
      <c r="F16" s="5">
        <v>43740456</v>
      </c>
    </row>
    <row r="17" spans="1:7" x14ac:dyDescent="0.25">
      <c r="A17" s="20" t="s">
        <v>35</v>
      </c>
      <c r="D17" s="5">
        <v>-300000</v>
      </c>
      <c r="E17" s="5">
        <v>0</v>
      </c>
      <c r="F17" s="5">
        <v>0</v>
      </c>
      <c r="G17" s="5">
        <v>0</v>
      </c>
    </row>
    <row r="18" spans="1:7" x14ac:dyDescent="0.25">
      <c r="A18" s="20" t="s">
        <v>36</v>
      </c>
      <c r="D18" s="5">
        <v>20000000</v>
      </c>
      <c r="E18" s="5">
        <v>0</v>
      </c>
      <c r="F18" s="5">
        <v>0</v>
      </c>
      <c r="G18" s="5">
        <v>0</v>
      </c>
    </row>
    <row r="19" spans="1:7" x14ac:dyDescent="0.25">
      <c r="A19" s="1"/>
      <c r="B19" s="19">
        <f t="shared" ref="B19:G19" si="1">SUM(B16:B18)</f>
        <v>0</v>
      </c>
      <c r="C19" s="19">
        <f t="shared" si="1"/>
        <v>0</v>
      </c>
      <c r="D19" s="19">
        <f t="shared" si="1"/>
        <v>-6895137</v>
      </c>
      <c r="E19" s="19">
        <f t="shared" si="1"/>
        <v>0</v>
      </c>
      <c r="F19" s="19">
        <f t="shared" si="1"/>
        <v>43740456</v>
      </c>
      <c r="G19" s="19">
        <f t="shared" si="1"/>
        <v>0</v>
      </c>
    </row>
    <row r="20" spans="1:7" x14ac:dyDescent="0.25">
      <c r="A20"/>
    </row>
    <row r="21" spans="1:7" x14ac:dyDescent="0.25">
      <c r="A21" s="29" t="s">
        <v>71</v>
      </c>
    </row>
    <row r="22" spans="1:7" x14ac:dyDescent="0.25">
      <c r="A22" s="7" t="s">
        <v>37</v>
      </c>
      <c r="B22" s="7"/>
      <c r="C22" s="7"/>
      <c r="D22" s="7">
        <v>125000000</v>
      </c>
      <c r="E22" s="7">
        <v>0</v>
      </c>
      <c r="F22" s="7">
        <v>0</v>
      </c>
      <c r="G22" s="7">
        <v>0</v>
      </c>
    </row>
    <row r="23" spans="1:7" x14ac:dyDescent="0.25">
      <c r="A23" s="7" t="s">
        <v>38</v>
      </c>
      <c r="B23" s="7"/>
      <c r="C23" s="7"/>
      <c r="D23" s="7">
        <v>-125000000</v>
      </c>
      <c r="E23" s="7">
        <v>0</v>
      </c>
      <c r="F23" s="7">
        <v>0</v>
      </c>
      <c r="G23" s="7">
        <v>0</v>
      </c>
    </row>
    <row r="24" spans="1:7" x14ac:dyDescent="0.25">
      <c r="A24" s="7" t="s">
        <v>39</v>
      </c>
      <c r="B24" s="7"/>
      <c r="C24" s="7"/>
      <c r="D24" s="7">
        <v>-4714960</v>
      </c>
      <c r="E24" s="7">
        <v>-84440</v>
      </c>
      <c r="F24" s="7">
        <v>0</v>
      </c>
      <c r="G24" s="7">
        <v>-28725511</v>
      </c>
    </row>
    <row r="25" spans="1:7" x14ac:dyDescent="0.25">
      <c r="A25" s="1"/>
      <c r="B25" s="21">
        <f>SUM(B22:B24)</f>
        <v>0</v>
      </c>
      <c r="C25" s="21">
        <f t="shared" ref="C25:G25" si="2">SUM(C22:C24)</f>
        <v>0</v>
      </c>
      <c r="D25" s="21">
        <f t="shared" si="2"/>
        <v>-4714960</v>
      </c>
      <c r="E25" s="21">
        <f t="shared" si="2"/>
        <v>-84440</v>
      </c>
      <c r="F25" s="21">
        <f t="shared" si="2"/>
        <v>0</v>
      </c>
      <c r="G25" s="21">
        <f t="shared" si="2"/>
        <v>-28725511</v>
      </c>
    </row>
    <row r="26" spans="1:7" x14ac:dyDescent="0.25">
      <c r="A26"/>
    </row>
    <row r="27" spans="1:7" x14ac:dyDescent="0.25">
      <c r="A27" s="1" t="s">
        <v>72</v>
      </c>
      <c r="B27" s="6">
        <f t="shared" ref="B27:G27" si="3">B13+B19+B25</f>
        <v>0</v>
      </c>
      <c r="C27" s="6">
        <f t="shared" si="3"/>
        <v>0</v>
      </c>
      <c r="D27" s="6">
        <f t="shared" si="3"/>
        <v>-7858435</v>
      </c>
      <c r="E27" s="6">
        <f t="shared" si="3"/>
        <v>579749</v>
      </c>
      <c r="F27" s="6">
        <f t="shared" si="3"/>
        <v>80872178</v>
      </c>
      <c r="G27" s="6">
        <f t="shared" si="3"/>
        <v>-3812907</v>
      </c>
    </row>
    <row r="28" spans="1:7" x14ac:dyDescent="0.25">
      <c r="A28" s="30" t="s">
        <v>73</v>
      </c>
      <c r="D28" s="7">
        <v>9256760</v>
      </c>
      <c r="E28" s="5">
        <v>1398325</v>
      </c>
      <c r="F28" s="5">
        <v>1978074</v>
      </c>
      <c r="G28" s="5">
        <v>82850252</v>
      </c>
    </row>
    <row r="29" spans="1:7" x14ac:dyDescent="0.25">
      <c r="A29" s="29" t="s">
        <v>74</v>
      </c>
      <c r="B29" s="6">
        <f t="shared" ref="B29" si="4">SUM(B27:B28)</f>
        <v>0</v>
      </c>
      <c r="C29" s="6">
        <f t="shared" ref="C29" si="5">SUM(C27:C28)</f>
        <v>0</v>
      </c>
      <c r="D29" s="6">
        <f t="shared" ref="D29" si="6">SUM(D27:D28)</f>
        <v>1398325</v>
      </c>
      <c r="E29" s="6">
        <f t="shared" ref="E29" si="7">SUM(E27:E28)</f>
        <v>1978074</v>
      </c>
      <c r="F29" s="6">
        <f t="shared" ref="F29" si="8">SUM(F27:F28)</f>
        <v>82850252</v>
      </c>
      <c r="G29" s="6">
        <f t="shared" ref="G29" si="9">SUM(G27:G28)</f>
        <v>79037345</v>
      </c>
    </row>
    <row r="30" spans="1:7" x14ac:dyDescent="0.25">
      <c r="A30"/>
      <c r="B30" s="6"/>
      <c r="C30" s="6"/>
      <c r="D30" s="6"/>
      <c r="E30" s="6"/>
      <c r="F30" s="6"/>
      <c r="G30" s="6"/>
    </row>
    <row r="31" spans="1:7" x14ac:dyDescent="0.25">
      <c r="A31" s="29" t="s">
        <v>75</v>
      </c>
      <c r="B31" s="22" t="e">
        <f>B13/('1'!B34/10)</f>
        <v>#DIV/0!</v>
      </c>
      <c r="C31" s="22" t="e">
        <f>C13/('1'!C34/10)</f>
        <v>#DIV/0!</v>
      </c>
      <c r="D31" s="22">
        <f>D13/('1'!D34/10)</f>
        <v>0.1830079024390244</v>
      </c>
      <c r="E31" s="22">
        <f>E13/('1'!E34/10)</f>
        <v>2.8928092334494775E-2</v>
      </c>
      <c r="F31" s="22">
        <f>F13/('1'!F34/10)</f>
        <v>1.2345307471340798</v>
      </c>
      <c r="G31" s="22">
        <f>G13/('1'!G34/10)</f>
        <v>0.66262212410564669</v>
      </c>
    </row>
    <row r="32" spans="1:7" x14ac:dyDescent="0.25">
      <c r="A32" s="29" t="s">
        <v>76</v>
      </c>
      <c r="B32" s="5">
        <f>'1'!B34/10</f>
        <v>0</v>
      </c>
      <c r="C32" s="5">
        <f>'1'!C34/10</f>
        <v>0</v>
      </c>
      <c r="D32" s="5">
        <f>'1'!D34/10</f>
        <v>20500000</v>
      </c>
      <c r="E32" s="5">
        <f>'1'!E34/10</f>
        <v>22960000</v>
      </c>
      <c r="F32" s="5">
        <f>'1'!F34/10</f>
        <v>30077600</v>
      </c>
      <c r="G32" s="5">
        <f>'1'!G34/10</f>
        <v>37597000</v>
      </c>
    </row>
    <row r="33" spans="1:7" s="23" customFormat="1" x14ac:dyDescent="0.25">
      <c r="A33" s="22"/>
      <c r="B33" s="5"/>
      <c r="C33" s="5"/>
      <c r="D33" s="5"/>
      <c r="E33" s="5"/>
      <c r="F33" s="5"/>
      <c r="G33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5" sqref="B5:G11"/>
    </sheetView>
  </sheetViews>
  <sheetFormatPr defaultRowHeight="15" x14ac:dyDescent="0.25"/>
  <cols>
    <col min="1" max="1" width="16.5703125" bestFit="1" customWidth="1"/>
  </cols>
  <sheetData>
    <row r="1" spans="1:7" s="5" customFormat="1" x14ac:dyDescent="0.25">
      <c r="A1" s="24" t="s">
        <v>47</v>
      </c>
    </row>
    <row r="2" spans="1:7" s="5" customFormat="1" x14ac:dyDescent="0.25">
      <c r="A2" s="24" t="s">
        <v>40</v>
      </c>
      <c r="B2"/>
      <c r="C2"/>
      <c r="D2"/>
      <c r="E2"/>
      <c r="F2"/>
      <c r="G2"/>
    </row>
    <row r="3" spans="1:7" s="5" customFormat="1" x14ac:dyDescent="0.25">
      <c r="A3" s="24" t="s">
        <v>48</v>
      </c>
      <c r="B3"/>
      <c r="C3"/>
      <c r="D3"/>
      <c r="E3"/>
      <c r="F3"/>
      <c r="G3"/>
    </row>
    <row r="4" spans="1:7" s="9" customFormat="1" x14ac:dyDescent="0.25">
      <c r="A4"/>
      <c r="B4">
        <v>2013</v>
      </c>
      <c r="C4">
        <v>2014</v>
      </c>
      <c r="D4">
        <v>2015</v>
      </c>
      <c r="E4">
        <v>2016</v>
      </c>
      <c r="F4">
        <v>2017</v>
      </c>
      <c r="G4">
        <v>2018</v>
      </c>
    </row>
    <row r="5" spans="1:7" x14ac:dyDescent="0.25">
      <c r="A5" t="s">
        <v>77</v>
      </c>
      <c r="B5" s="2" t="e">
        <f>'2'!B23/'1'!B17</f>
        <v>#DIV/0!</v>
      </c>
      <c r="C5" s="2" t="e">
        <f>'2'!C23/'1'!C17</f>
        <v>#DIV/0!</v>
      </c>
      <c r="D5" s="2">
        <f>'2'!D23/'1'!D17</f>
        <v>0.38417530374435216</v>
      </c>
      <c r="E5" s="2">
        <f>'2'!E23/'1'!E17</f>
        <v>0.21459230925930819</v>
      </c>
      <c r="F5" s="2">
        <f>'2'!F23/'1'!F17</f>
        <v>0.15287494990203263</v>
      </c>
      <c r="G5" s="2">
        <f>'2'!G23/'1'!G17</f>
        <v>0.14434925506193608</v>
      </c>
    </row>
    <row r="6" spans="1:7" x14ac:dyDescent="0.25">
      <c r="A6" t="s">
        <v>78</v>
      </c>
      <c r="B6" s="2" t="e">
        <f>'2'!B23/'1'!B33</f>
        <v>#DIV/0!</v>
      </c>
      <c r="C6" s="2" t="e">
        <f>'2'!C23/'1'!C33</f>
        <v>#DIV/0!</v>
      </c>
      <c r="D6" s="2">
        <f>'2'!D23/'1'!D33</f>
        <v>0.40972764299155684</v>
      </c>
      <c r="E6" s="2">
        <f>'2'!E23/'1'!E33</f>
        <v>0.25463493474054777</v>
      </c>
      <c r="F6" s="2">
        <f>'2'!F23/'1'!F33</f>
        <v>0.18083487838690712</v>
      </c>
      <c r="G6" s="2">
        <f>'2'!G23/'1'!G33</f>
        <v>0.17252955391990876</v>
      </c>
    </row>
    <row r="7" spans="1:7" x14ac:dyDescent="0.25">
      <c r="A7" t="s">
        <v>41</v>
      </c>
      <c r="B7" s="3">
        <v>0</v>
      </c>
      <c r="C7" s="3">
        <v>1</v>
      </c>
      <c r="D7" s="3">
        <v>2</v>
      </c>
      <c r="E7" s="3">
        <v>3</v>
      </c>
      <c r="F7" s="3">
        <v>4</v>
      </c>
      <c r="G7" s="3">
        <v>5</v>
      </c>
    </row>
    <row r="8" spans="1:7" x14ac:dyDescent="0.25">
      <c r="A8" t="s">
        <v>42</v>
      </c>
      <c r="B8" s="4" t="e">
        <f>'1'!B10/'1'!B24</f>
        <v>#DIV/0!</v>
      </c>
      <c r="C8" s="4" t="e">
        <f>'1'!C10/'1'!C24</f>
        <v>#DIV/0!</v>
      </c>
      <c r="D8" s="4">
        <f>'1'!D10/'1'!D24</f>
        <v>12.247021243955995</v>
      </c>
      <c r="E8" s="4">
        <f>'1'!E10/'1'!E24</f>
        <v>5.509949729366558</v>
      </c>
      <c r="F8" s="4">
        <f>'1'!F10/'1'!F24</f>
        <v>4.6245794931632549</v>
      </c>
      <c r="G8" s="4">
        <f>'1'!G10/'1'!G24</f>
        <v>4.6993784131882679</v>
      </c>
    </row>
    <row r="9" spans="1:7" x14ac:dyDescent="0.25">
      <c r="A9" t="s">
        <v>43</v>
      </c>
      <c r="B9" s="2" t="e">
        <f>'2'!B23/'2'!B5</f>
        <v>#DIV/0!</v>
      </c>
      <c r="C9" s="2" t="e">
        <f>'2'!C23/'2'!C5</f>
        <v>#DIV/0!</v>
      </c>
      <c r="D9" s="2">
        <f>'2'!D23/'2'!D5</f>
        <v>0.46456686078794701</v>
      </c>
      <c r="E9" s="2">
        <f>'2'!E23/'2'!E5</f>
        <v>0.18832596186743189</v>
      </c>
      <c r="F9" s="2">
        <f>'2'!F23/'2'!F5</f>
        <v>0.22957756858500158</v>
      </c>
      <c r="G9" s="2">
        <f>'2'!G23/'2'!G5</f>
        <v>0.24127888559488653</v>
      </c>
    </row>
    <row r="10" spans="1:7" x14ac:dyDescent="0.25">
      <c r="A10" t="s">
        <v>44</v>
      </c>
      <c r="B10" s="2" t="e">
        <f>'2'!B13/'2'!B5</f>
        <v>#DIV/0!</v>
      </c>
      <c r="C10" s="2" t="e">
        <f>'2'!C13/'2'!C5</f>
        <v>#DIV/0!</v>
      </c>
      <c r="D10" s="2">
        <f>'2'!D13/'2'!D5</f>
        <v>0.22736197982388323</v>
      </c>
      <c r="E10" s="2">
        <f>'2'!E13/'2'!E5</f>
        <v>0.2365207036970135</v>
      </c>
      <c r="F10" s="2">
        <f>'2'!F13/'2'!F5</f>
        <v>0.18893503793528829</v>
      </c>
      <c r="G10" s="2">
        <f>'2'!G13/'2'!G5</f>
        <v>0.27266326618698766</v>
      </c>
    </row>
    <row r="11" spans="1:7" x14ac:dyDescent="0.25">
      <c r="A11" t="s">
        <v>79</v>
      </c>
      <c r="B11" s="32" t="e">
        <f>'2'!B23/('1'!B33)</f>
        <v>#DIV/0!</v>
      </c>
      <c r="C11" s="32" t="e">
        <f>'2'!C23/('1'!C33)</f>
        <v>#DIV/0!</v>
      </c>
      <c r="D11" s="32">
        <f>'2'!D23/('1'!D33)</f>
        <v>0.40972764299155684</v>
      </c>
      <c r="E11" s="32">
        <f>'2'!E23/('1'!E33)</f>
        <v>0.25463493474054777</v>
      </c>
      <c r="F11" s="32">
        <f>'2'!F23/('1'!F33)</f>
        <v>0.18083487838690712</v>
      </c>
      <c r="G11" s="32">
        <f>'2'!G23/('1'!G33)</f>
        <v>0.17252955391990876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Barua</dc:creator>
  <cp:lastModifiedBy>Anik</cp:lastModifiedBy>
  <dcterms:created xsi:type="dcterms:W3CDTF">2017-04-17T04:07:28Z</dcterms:created>
  <dcterms:modified xsi:type="dcterms:W3CDTF">2020-04-12T16:08:06Z</dcterms:modified>
</cp:coreProperties>
</file>