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3" l="1"/>
  <c r="D39" i="3"/>
  <c r="E39" i="3"/>
  <c r="F39" i="3"/>
  <c r="G39" i="3"/>
  <c r="H39" i="3"/>
  <c r="B39" i="3"/>
  <c r="C27" i="2"/>
  <c r="D27" i="2"/>
  <c r="E27" i="2"/>
  <c r="F27" i="2"/>
  <c r="G27" i="2"/>
  <c r="H27" i="2"/>
  <c r="B27" i="2"/>
  <c r="C41" i="1"/>
  <c r="D41" i="1"/>
  <c r="E41" i="1"/>
  <c r="F41" i="1"/>
  <c r="G41" i="1"/>
  <c r="H41" i="1"/>
  <c r="B41" i="1"/>
  <c r="C32" i="3" l="1"/>
  <c r="D32" i="3"/>
  <c r="E32" i="3"/>
  <c r="F32" i="3"/>
  <c r="G32" i="3"/>
  <c r="H32" i="3"/>
  <c r="B32" i="3"/>
  <c r="C21" i="3"/>
  <c r="D21" i="3"/>
  <c r="E21" i="3"/>
  <c r="F21" i="3"/>
  <c r="G21" i="3"/>
  <c r="H21" i="3"/>
  <c r="B21" i="3"/>
  <c r="C15" i="3"/>
  <c r="D15" i="3"/>
  <c r="E15" i="3"/>
  <c r="F15" i="3"/>
  <c r="G15" i="3"/>
  <c r="H15" i="3"/>
  <c r="H38" i="3" s="1"/>
  <c r="B15" i="3"/>
  <c r="H21" i="2"/>
  <c r="H7" i="2"/>
  <c r="H9" i="2"/>
  <c r="H12" i="2" s="1"/>
  <c r="H24" i="1"/>
  <c r="H33" i="1"/>
  <c r="H40" i="1" s="1"/>
  <c r="H10" i="1"/>
  <c r="H21" i="1"/>
  <c r="G21" i="1"/>
  <c r="H6" i="1"/>
  <c r="H17" i="1" s="1"/>
  <c r="C34" i="3" l="1"/>
  <c r="C36" i="3" s="1"/>
  <c r="H16" i="2"/>
  <c r="H19" i="2" s="1"/>
  <c r="H24" i="2" s="1"/>
  <c r="H10" i="4"/>
  <c r="D34" i="3"/>
  <c r="D36" i="3" s="1"/>
  <c r="H8" i="4"/>
  <c r="G34" i="3"/>
  <c r="G36" i="3" s="1"/>
  <c r="B34" i="3"/>
  <c r="B36" i="3" s="1"/>
  <c r="F34" i="3"/>
  <c r="F36" i="3" s="1"/>
  <c r="E34" i="3"/>
  <c r="E36" i="3" s="1"/>
  <c r="H31" i="1"/>
  <c r="H34" i="3"/>
  <c r="H36" i="3" s="1"/>
  <c r="H38" i="1"/>
  <c r="C38" i="3"/>
  <c r="D38" i="3"/>
  <c r="E38" i="3"/>
  <c r="F38" i="3"/>
  <c r="G38" i="3"/>
  <c r="B38" i="3"/>
  <c r="C21" i="2"/>
  <c r="D21" i="2"/>
  <c r="E21" i="2"/>
  <c r="F21" i="2"/>
  <c r="G21" i="2"/>
  <c r="B21" i="2"/>
  <c r="C9" i="2"/>
  <c r="D9" i="2"/>
  <c r="E9" i="2"/>
  <c r="F9" i="2"/>
  <c r="G9" i="2"/>
  <c r="B9" i="2"/>
  <c r="C7" i="2"/>
  <c r="D7" i="2"/>
  <c r="E7" i="2"/>
  <c r="F7" i="2"/>
  <c r="G7" i="2"/>
  <c r="B7" i="2"/>
  <c r="C24" i="1"/>
  <c r="D24" i="1"/>
  <c r="E24" i="1"/>
  <c r="G24" i="1"/>
  <c r="B24" i="1"/>
  <c r="C21" i="1"/>
  <c r="D21" i="1"/>
  <c r="E21" i="1"/>
  <c r="F21" i="1"/>
  <c r="B21" i="1"/>
  <c r="C33" i="1"/>
  <c r="C40" i="1" s="1"/>
  <c r="D33" i="1"/>
  <c r="D40" i="1" s="1"/>
  <c r="E33" i="1"/>
  <c r="F33" i="1"/>
  <c r="F40" i="1" s="1"/>
  <c r="G33" i="1"/>
  <c r="G40" i="1" s="1"/>
  <c r="B33" i="1"/>
  <c r="B40" i="1" s="1"/>
  <c r="C6" i="1"/>
  <c r="D6" i="1"/>
  <c r="E6" i="1"/>
  <c r="F6" i="1"/>
  <c r="G6" i="1"/>
  <c r="B6" i="1"/>
  <c r="C10" i="1"/>
  <c r="D10" i="1"/>
  <c r="E10" i="1"/>
  <c r="F10" i="1"/>
  <c r="G10" i="1"/>
  <c r="B10" i="1"/>
  <c r="F26" i="1"/>
  <c r="F24" i="1" s="1"/>
  <c r="H26" i="2" l="1"/>
  <c r="H6" i="4"/>
  <c r="H9" i="4"/>
  <c r="H11" i="4"/>
  <c r="H5" i="4"/>
  <c r="C12" i="2"/>
  <c r="C16" i="2" s="1"/>
  <c r="C19" i="2" s="1"/>
  <c r="C24" i="2" s="1"/>
  <c r="G12" i="2"/>
  <c r="G10" i="4" s="1"/>
  <c r="B12" i="2"/>
  <c r="B10" i="4" s="1"/>
  <c r="D12" i="2"/>
  <c r="D16" i="2" s="1"/>
  <c r="D19" i="2" s="1"/>
  <c r="D24" i="2" s="1"/>
  <c r="D8" i="4"/>
  <c r="B8" i="4"/>
  <c r="G8" i="4"/>
  <c r="E17" i="1"/>
  <c r="F8" i="4"/>
  <c r="B38" i="1"/>
  <c r="C17" i="1"/>
  <c r="C8" i="4"/>
  <c r="G16" i="2"/>
  <c r="G19" i="2" s="1"/>
  <c r="G24" i="2" s="1"/>
  <c r="E8" i="4"/>
  <c r="E38" i="1"/>
  <c r="B16" i="2"/>
  <c r="B19" i="2" s="1"/>
  <c r="B24" i="2" s="1"/>
  <c r="C10" i="4"/>
  <c r="B31" i="1"/>
  <c r="G17" i="1"/>
  <c r="E40" i="1"/>
  <c r="D17" i="1"/>
  <c r="F12" i="2"/>
  <c r="G38" i="1"/>
  <c r="E12" i="2"/>
  <c r="F38" i="1"/>
  <c r="D38" i="1"/>
  <c r="C38" i="1"/>
  <c r="F17" i="1"/>
  <c r="B17" i="1"/>
  <c r="D10" i="4" l="1"/>
  <c r="E16" i="2"/>
  <c r="E19" i="2" s="1"/>
  <c r="E24" i="2" s="1"/>
  <c r="E10" i="4"/>
  <c r="C26" i="2"/>
  <c r="C5" i="4"/>
  <c r="C9" i="4"/>
  <c r="C6" i="4"/>
  <c r="C11" i="4"/>
  <c r="D26" i="2"/>
  <c r="D11" i="4"/>
  <c r="D9" i="4"/>
  <c r="D6" i="4"/>
  <c r="D5" i="4"/>
  <c r="F16" i="2"/>
  <c r="F19" i="2" s="1"/>
  <c r="F24" i="2" s="1"/>
  <c r="F10" i="4"/>
  <c r="B26" i="2"/>
  <c r="B11" i="4"/>
  <c r="B9" i="4"/>
  <c r="B6" i="4"/>
  <c r="B5" i="4"/>
  <c r="G26" i="2"/>
  <c r="G6" i="4"/>
  <c r="G5" i="4"/>
  <c r="G11" i="4"/>
  <c r="G9" i="4"/>
  <c r="G31" i="1"/>
  <c r="F31" i="1"/>
  <c r="E31" i="1"/>
  <c r="D31" i="1"/>
  <c r="C31" i="1"/>
  <c r="F26" i="2" l="1"/>
  <c r="F5" i="4"/>
  <c r="F11" i="4"/>
  <c r="F9" i="4"/>
  <c r="F6" i="4"/>
  <c r="E26" i="2"/>
  <c r="E11" i="4"/>
  <c r="E9" i="4"/>
  <c r="E6" i="4"/>
  <c r="E5" i="4"/>
</calcChain>
</file>

<file path=xl/sharedStrings.xml><?xml version="1.0" encoding="utf-8"?>
<sst xmlns="http://schemas.openxmlformats.org/spreadsheetml/2006/main" count="91" uniqueCount="84">
  <si>
    <t>ASSETS</t>
  </si>
  <si>
    <t>NON CURRENT ASSETS</t>
  </si>
  <si>
    <t>CURRENT ASSETS</t>
  </si>
  <si>
    <t>Cash and Cash Equivalents</t>
  </si>
  <si>
    <t>Gross Profit</t>
  </si>
  <si>
    <t>Operating Profit</t>
  </si>
  <si>
    <t>Inventories</t>
  </si>
  <si>
    <t>Share Capital</t>
  </si>
  <si>
    <t>Property,Plant  and  Equipment</t>
  </si>
  <si>
    <t>Contribution to WPPF</t>
  </si>
  <si>
    <t>Finance Costs</t>
  </si>
  <si>
    <t>Current</t>
  </si>
  <si>
    <t>Deferred</t>
  </si>
  <si>
    <t>Deferred Tax Liability</t>
  </si>
  <si>
    <t>Trade Receivables</t>
  </si>
  <si>
    <t>Accrued Expenses</t>
  </si>
  <si>
    <t>Administrative, Selling &amp; Distribution Expenses</t>
  </si>
  <si>
    <t>Non Operating Income</t>
  </si>
  <si>
    <t>Acquisition of Fixed Assets</t>
  </si>
  <si>
    <t>ALIF MANUFACTURING COMPANY LIMITED</t>
  </si>
  <si>
    <t>Long Term Deposit</t>
  </si>
  <si>
    <t>Advance &amp; Prepayment</t>
  </si>
  <si>
    <t>Related Party Transaction</t>
  </si>
  <si>
    <t>Reserve &amp; Surplus</t>
  </si>
  <si>
    <t>Bank loan &amp; Overdraft</t>
  </si>
  <si>
    <t>Dividend Payable</t>
  </si>
  <si>
    <t>Provision for income Tax</t>
  </si>
  <si>
    <t>Prvision for WPPF</t>
  </si>
  <si>
    <t>Cash Collection from Local Sales</t>
  </si>
  <si>
    <t>Cash Collection from CMT Sales</t>
  </si>
  <si>
    <t>Payment against Purchase</t>
  </si>
  <si>
    <t>Payment against oper. Expenses</t>
  </si>
  <si>
    <t>VAT &amp; Tax Paid</t>
  </si>
  <si>
    <t>Payment against WPPF</t>
  </si>
  <si>
    <t>Loan repaid to sister concern</t>
  </si>
  <si>
    <t>Relaized Interest re-Invested in FDR for B/G</t>
  </si>
  <si>
    <t>Long term Loan Repaid</t>
  </si>
  <si>
    <t>Fraction Share Sale</t>
  </si>
  <si>
    <t>Short Term Loan Received</t>
  </si>
  <si>
    <t>Realized from Related Parties</t>
  </si>
  <si>
    <t>Short Term Loans Paid</t>
  </si>
  <si>
    <t>Ratio</t>
  </si>
  <si>
    <t>Debt to Equity</t>
  </si>
  <si>
    <t>Current Ratio</t>
  </si>
  <si>
    <t>Net Margin</t>
  </si>
  <si>
    <t>Operating Margin</t>
  </si>
  <si>
    <t>Retained Earnings</t>
  </si>
  <si>
    <t>Advance Payment</t>
  </si>
  <si>
    <t>Collection against Export Sale</t>
  </si>
  <si>
    <t>Security Deposit Repaid</t>
  </si>
  <si>
    <t>Payment of Dividend</t>
  </si>
  <si>
    <t>Rights Share Proceed</t>
  </si>
  <si>
    <t>As at year end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</si>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</sst>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0.0%"/>
    <numFmt numFmtId="165" formatCode="0.0"/>
    <numFmt numFmtId="166" formatCode="_(* #,##0.00_);_(* \(#,##0.00\);_(* &quot;-&quot;_);_(@_)"/>
    <numFmt numFmtId="167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ill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/>
    <xf numFmtId="41" fontId="0" fillId="0" borderId="1" xfId="0" applyNumberFormat="1" applyBorder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Font="1" applyBorder="1"/>
    <xf numFmtId="41" fontId="0" fillId="0" borderId="0" xfId="0" applyNumberFormat="1" applyFont="1" applyFill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6" fontId="1" fillId="0" borderId="3" xfId="0" applyNumberFormat="1" applyFont="1" applyBorder="1" applyAlignment="1">
      <alignment horizontal="center"/>
    </xf>
    <xf numFmtId="0" fontId="0" fillId="0" borderId="0" xfId="0" applyNumberFormat="1" applyBorder="1"/>
    <xf numFmtId="41" fontId="1" fillId="0" borderId="4" xfId="0" applyNumberFormat="1" applyFont="1" applyBorder="1"/>
    <xf numFmtId="41" fontId="3" fillId="0" borderId="4" xfId="0" applyNumberFormat="1" applyFont="1" applyBorder="1"/>
    <xf numFmtId="0" fontId="0" fillId="0" borderId="0" xfId="0" applyNumberFormat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2"/>
  <sheetViews>
    <sheetView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B33" sqref="B33:H33"/>
    </sheetView>
  </sheetViews>
  <sheetFormatPr defaultRowHeight="15" x14ac:dyDescent="0.25"/>
  <cols>
    <col min="1" max="1" width="41.7109375" style="12" customWidth="1"/>
    <col min="2" max="2" width="14.42578125" style="5" bestFit="1" customWidth="1"/>
    <col min="3" max="8" width="14.28515625" style="5" bestFit="1" customWidth="1"/>
    <col min="9" max="16384" width="9.140625" style="5"/>
  </cols>
  <sheetData>
    <row r="1" spans="1:8" x14ac:dyDescent="0.25">
      <c r="A1" s="28" t="s">
        <v>19</v>
      </c>
    </row>
    <row r="2" spans="1:8" x14ac:dyDescent="0.25">
      <c r="A2" s="28" t="s">
        <v>53</v>
      </c>
      <c r="B2"/>
      <c r="C2"/>
      <c r="D2"/>
      <c r="E2"/>
      <c r="F2"/>
      <c r="G2"/>
      <c r="H2"/>
    </row>
    <row r="3" spans="1:8" x14ac:dyDescent="0.25">
      <c r="A3" s="28" t="s">
        <v>52</v>
      </c>
      <c r="B3"/>
      <c r="C3"/>
      <c r="D3"/>
      <c r="E3"/>
      <c r="F3"/>
      <c r="G3"/>
      <c r="H3"/>
    </row>
    <row r="4" spans="1:8" s="11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29" t="s">
        <v>0</v>
      </c>
    </row>
    <row r="6" spans="1:8" x14ac:dyDescent="0.25">
      <c r="A6" s="30" t="s">
        <v>1</v>
      </c>
      <c r="B6" s="6">
        <f>SUM(B7:B8)</f>
        <v>1094290573</v>
      </c>
      <c r="C6" s="6">
        <f t="shared" ref="C6:H6" si="0">SUM(C7:C8)</f>
        <v>1597593951</v>
      </c>
      <c r="D6" s="6">
        <f t="shared" si="0"/>
        <v>1596106816</v>
      </c>
      <c r="E6" s="6">
        <f t="shared" si="0"/>
        <v>1555698120</v>
      </c>
      <c r="F6" s="6">
        <f t="shared" si="0"/>
        <v>1535319114</v>
      </c>
      <c r="G6" s="6">
        <f t="shared" si="0"/>
        <v>1574836759</v>
      </c>
      <c r="H6" s="6">
        <f t="shared" si="0"/>
        <v>1954286140</v>
      </c>
    </row>
    <row r="7" spans="1:8" x14ac:dyDescent="0.25">
      <c r="A7" s="12" t="s">
        <v>8</v>
      </c>
      <c r="B7" s="5">
        <v>1094290573</v>
      </c>
      <c r="C7" s="5">
        <v>1597593951</v>
      </c>
      <c r="D7" s="7">
        <v>1592043228</v>
      </c>
      <c r="E7" s="5">
        <v>1551225818</v>
      </c>
      <c r="F7" s="7">
        <v>1530846812</v>
      </c>
      <c r="G7" s="5">
        <v>1570206958</v>
      </c>
      <c r="H7" s="5">
        <v>1949490335</v>
      </c>
    </row>
    <row r="8" spans="1:8" x14ac:dyDescent="0.25">
      <c r="A8" s="14" t="s">
        <v>20</v>
      </c>
      <c r="B8" s="5">
        <v>0</v>
      </c>
      <c r="C8" s="5">
        <v>0</v>
      </c>
      <c r="D8" s="7">
        <v>4063588</v>
      </c>
      <c r="E8" s="5">
        <v>4472302</v>
      </c>
      <c r="F8" s="7">
        <v>4472302</v>
      </c>
      <c r="G8" s="5">
        <v>4629801</v>
      </c>
      <c r="H8" s="5">
        <v>4795805</v>
      </c>
    </row>
    <row r="9" spans="1:8" x14ac:dyDescent="0.25">
      <c r="D9" s="7"/>
      <c r="F9" s="7"/>
      <c r="G9" s="7"/>
    </row>
    <row r="10" spans="1:8" x14ac:dyDescent="0.25">
      <c r="A10" s="30" t="s">
        <v>2</v>
      </c>
      <c r="B10" s="6">
        <f>SUM(B11:B15)</f>
        <v>549803996</v>
      </c>
      <c r="C10" s="6">
        <f t="shared" ref="C10:H10" si="1">SUM(C11:C15)</f>
        <v>161348174</v>
      </c>
      <c r="D10" s="6">
        <f t="shared" si="1"/>
        <v>252262647</v>
      </c>
      <c r="E10" s="6">
        <f t="shared" si="1"/>
        <v>389125803</v>
      </c>
      <c r="F10" s="6">
        <f t="shared" si="1"/>
        <v>474568005</v>
      </c>
      <c r="G10" s="6">
        <f t="shared" si="1"/>
        <v>617079667</v>
      </c>
      <c r="H10" s="6">
        <f t="shared" si="1"/>
        <v>1567443758</v>
      </c>
    </row>
    <row r="11" spans="1:8" x14ac:dyDescent="0.25">
      <c r="A11" s="14" t="s">
        <v>21</v>
      </c>
      <c r="B11" s="5">
        <v>1576038</v>
      </c>
      <c r="C11" s="7">
        <v>1576038</v>
      </c>
      <c r="D11" s="7">
        <v>0</v>
      </c>
      <c r="E11" s="7">
        <v>78214</v>
      </c>
      <c r="F11" s="7">
        <v>3935647</v>
      </c>
      <c r="G11" s="7">
        <v>96709</v>
      </c>
      <c r="H11" s="5">
        <v>167757167</v>
      </c>
    </row>
    <row r="12" spans="1:8" x14ac:dyDescent="0.25">
      <c r="A12" s="14" t="s">
        <v>6</v>
      </c>
      <c r="B12" s="5">
        <v>152830922</v>
      </c>
      <c r="C12" s="7">
        <v>122843700</v>
      </c>
      <c r="D12" s="7">
        <v>167765388</v>
      </c>
      <c r="E12" s="7">
        <v>181781026</v>
      </c>
      <c r="F12" s="7">
        <v>199904333</v>
      </c>
      <c r="G12" s="7">
        <v>204357990</v>
      </c>
      <c r="H12" s="5">
        <v>180426812</v>
      </c>
    </row>
    <row r="13" spans="1:8" x14ac:dyDescent="0.25">
      <c r="A13" s="14" t="s">
        <v>14</v>
      </c>
      <c r="B13" s="5">
        <v>0</v>
      </c>
      <c r="C13" s="7">
        <v>0</v>
      </c>
      <c r="D13" s="7">
        <v>82829313</v>
      </c>
      <c r="E13" s="7">
        <v>202204280</v>
      </c>
      <c r="F13" s="7">
        <v>209970124</v>
      </c>
      <c r="G13" s="7">
        <v>261716747</v>
      </c>
      <c r="H13" s="5">
        <v>228076490</v>
      </c>
    </row>
    <row r="14" spans="1:8" x14ac:dyDescent="0.25">
      <c r="A14" s="14" t="s">
        <v>22</v>
      </c>
      <c r="B14" s="5">
        <v>26891535</v>
      </c>
      <c r="C14" s="7">
        <v>26891535</v>
      </c>
      <c r="D14" s="7">
        <v>0</v>
      </c>
      <c r="E14" s="7">
        <v>0</v>
      </c>
      <c r="F14" s="7">
        <v>0</v>
      </c>
      <c r="G14" s="7">
        <v>0</v>
      </c>
    </row>
    <row r="15" spans="1:8" x14ac:dyDescent="0.25">
      <c r="A15" s="12" t="s">
        <v>3</v>
      </c>
      <c r="B15" s="5">
        <v>368505501</v>
      </c>
      <c r="C15" s="5">
        <v>10036901</v>
      </c>
      <c r="D15" s="7">
        <v>1667946</v>
      </c>
      <c r="E15" s="5">
        <v>5062283</v>
      </c>
      <c r="F15" s="7">
        <v>60757901</v>
      </c>
      <c r="G15" s="7">
        <v>150908221</v>
      </c>
      <c r="H15" s="5">
        <v>991183289</v>
      </c>
    </row>
    <row r="17" spans="1:8" x14ac:dyDescent="0.25">
      <c r="A17" s="13"/>
      <c r="B17" s="6">
        <f>B6+B10</f>
        <v>1644094569</v>
      </c>
      <c r="C17" s="6">
        <f t="shared" ref="C17:H17" si="2">C6+C10</f>
        <v>1758942125</v>
      </c>
      <c r="D17" s="6">
        <f t="shared" si="2"/>
        <v>1848369463</v>
      </c>
      <c r="E17" s="6">
        <f t="shared" si="2"/>
        <v>1944823923</v>
      </c>
      <c r="F17" s="6">
        <f t="shared" si="2"/>
        <v>2009887119</v>
      </c>
      <c r="G17" s="6">
        <f t="shared" si="2"/>
        <v>2191916426</v>
      </c>
      <c r="H17" s="6">
        <f t="shared" si="2"/>
        <v>3521729898</v>
      </c>
    </row>
    <row r="19" spans="1:8" ht="15.75" x14ac:dyDescent="0.25">
      <c r="A19" s="31" t="s">
        <v>54</v>
      </c>
    </row>
    <row r="20" spans="1:8" ht="15.75" x14ac:dyDescent="0.25">
      <c r="A20" s="32" t="s">
        <v>55</v>
      </c>
    </row>
    <row r="21" spans="1:8" x14ac:dyDescent="0.25">
      <c r="A21" s="30" t="s">
        <v>56</v>
      </c>
      <c r="B21" s="6">
        <f t="shared" ref="B21:G21" si="3">SUM(B22)</f>
        <v>18952967</v>
      </c>
      <c r="C21" s="6">
        <f t="shared" si="3"/>
        <v>18785755</v>
      </c>
      <c r="D21" s="6">
        <f t="shared" si="3"/>
        <v>33742296</v>
      </c>
      <c r="E21" s="6">
        <f t="shared" si="3"/>
        <v>32842186</v>
      </c>
      <c r="F21" s="6">
        <f t="shared" si="3"/>
        <v>32319353</v>
      </c>
      <c r="G21" s="6">
        <f t="shared" si="3"/>
        <v>31492857</v>
      </c>
      <c r="H21" s="6">
        <f>SUM(H22:H22)</f>
        <v>70408590</v>
      </c>
    </row>
    <row r="22" spans="1:8" x14ac:dyDescent="0.25">
      <c r="A22" s="12" t="s">
        <v>13</v>
      </c>
      <c r="B22" s="5">
        <v>18952967</v>
      </c>
      <c r="C22" s="5">
        <v>18785755</v>
      </c>
      <c r="D22" s="5">
        <v>33742296</v>
      </c>
      <c r="E22" s="5">
        <v>32842186</v>
      </c>
      <c r="F22" s="5">
        <v>32319353</v>
      </c>
      <c r="G22" s="7">
        <v>31492857</v>
      </c>
      <c r="H22" s="5">
        <v>70408590</v>
      </c>
    </row>
    <row r="24" spans="1:8" x14ac:dyDescent="0.25">
      <c r="A24" s="30" t="s">
        <v>57</v>
      </c>
      <c r="B24" s="6">
        <f>SUM(B25:B29)</f>
        <v>151492454</v>
      </c>
      <c r="C24" s="6">
        <f t="shared" ref="C24:H24" si="4">SUM(C25:C29)</f>
        <v>167256881</v>
      </c>
      <c r="D24" s="6">
        <f t="shared" si="4"/>
        <v>141598807</v>
      </c>
      <c r="E24" s="6">
        <f t="shared" si="4"/>
        <v>100789849</v>
      </c>
      <c r="F24" s="6">
        <f t="shared" si="4"/>
        <v>105626795</v>
      </c>
      <c r="G24" s="6">
        <f t="shared" si="4"/>
        <v>144481664</v>
      </c>
      <c r="H24" s="6">
        <f t="shared" si="4"/>
        <v>140788842</v>
      </c>
    </row>
    <row r="25" spans="1:8" x14ac:dyDescent="0.25">
      <c r="A25" s="14" t="s">
        <v>24</v>
      </c>
      <c r="B25" s="5">
        <v>124969374</v>
      </c>
      <c r="C25" s="7">
        <v>129453899</v>
      </c>
      <c r="D25" s="7">
        <v>77845841</v>
      </c>
      <c r="E25" s="7">
        <v>0</v>
      </c>
      <c r="F25" s="7">
        <v>0</v>
      </c>
      <c r="G25" s="7">
        <v>0</v>
      </c>
    </row>
    <row r="26" spans="1:8" x14ac:dyDescent="0.25">
      <c r="A26" s="12" t="s">
        <v>15</v>
      </c>
      <c r="B26" s="5">
        <v>15000042</v>
      </c>
      <c r="C26" s="5">
        <v>10988276</v>
      </c>
      <c r="D26" s="8">
        <v>12099326</v>
      </c>
      <c r="E26" s="5">
        <v>19804070</v>
      </c>
      <c r="F26" s="5">
        <f>15606990</f>
        <v>15606990</v>
      </c>
      <c r="G26" s="5">
        <v>20754519</v>
      </c>
      <c r="H26" s="5">
        <v>19972940</v>
      </c>
    </row>
    <row r="27" spans="1:8" x14ac:dyDescent="0.25">
      <c r="A27" s="12" t="s">
        <v>25</v>
      </c>
      <c r="B27" s="5">
        <v>79055</v>
      </c>
      <c r="C27" s="5">
        <v>79055</v>
      </c>
      <c r="D27" s="5">
        <v>79055</v>
      </c>
      <c r="E27" s="5">
        <v>87454</v>
      </c>
      <c r="F27" s="5">
        <v>86885</v>
      </c>
      <c r="G27" s="5">
        <v>86885</v>
      </c>
      <c r="H27" s="5">
        <v>15586885</v>
      </c>
    </row>
    <row r="28" spans="1:8" x14ac:dyDescent="0.25">
      <c r="A28" s="12" t="s">
        <v>26</v>
      </c>
      <c r="B28" s="5">
        <v>11443983</v>
      </c>
      <c r="C28" s="5">
        <v>26735651</v>
      </c>
      <c r="D28" s="5">
        <v>44836623</v>
      </c>
      <c r="E28" s="5">
        <v>70118532</v>
      </c>
      <c r="F28" s="5">
        <v>80871447</v>
      </c>
      <c r="G28" s="5">
        <v>108308989</v>
      </c>
      <c r="H28" s="5">
        <v>90674852</v>
      </c>
    </row>
    <row r="29" spans="1:8" x14ac:dyDescent="0.25">
      <c r="A29" s="12" t="s">
        <v>27</v>
      </c>
      <c r="B29" s="5">
        <v>0</v>
      </c>
      <c r="C29" s="5">
        <v>0</v>
      </c>
      <c r="D29" s="5">
        <v>6737962</v>
      </c>
      <c r="E29" s="5">
        <v>10779793</v>
      </c>
      <c r="F29" s="5">
        <v>9061473</v>
      </c>
      <c r="G29" s="5">
        <v>15331271</v>
      </c>
      <c r="H29" s="5">
        <v>14554165</v>
      </c>
    </row>
    <row r="30" spans="1:8" x14ac:dyDescent="0.25">
      <c r="A30" s="13"/>
      <c r="C30" s="6"/>
      <c r="D30" s="6"/>
      <c r="E30" s="6"/>
      <c r="F30" s="6"/>
    </row>
    <row r="31" spans="1:8" x14ac:dyDescent="0.25">
      <c r="A31" s="13"/>
      <c r="B31" s="6">
        <f t="shared" ref="B31:H31" si="5">B21+B24</f>
        <v>170445421</v>
      </c>
      <c r="C31" s="6">
        <f t="shared" si="5"/>
        <v>186042636</v>
      </c>
      <c r="D31" s="6">
        <f t="shared" si="5"/>
        <v>175341103</v>
      </c>
      <c r="E31" s="6">
        <f t="shared" si="5"/>
        <v>133632035</v>
      </c>
      <c r="F31" s="6">
        <f t="shared" si="5"/>
        <v>137946148</v>
      </c>
      <c r="G31" s="6">
        <f t="shared" si="5"/>
        <v>175974521</v>
      </c>
      <c r="H31" s="6">
        <f t="shared" si="5"/>
        <v>211197432</v>
      </c>
    </row>
    <row r="32" spans="1:8" x14ac:dyDescent="0.25">
      <c r="A32" s="13"/>
      <c r="C32" s="6"/>
      <c r="D32" s="6"/>
      <c r="E32" s="6"/>
      <c r="F32" s="6"/>
    </row>
    <row r="33" spans="1:8" x14ac:dyDescent="0.25">
      <c r="A33" s="30" t="s">
        <v>58</v>
      </c>
      <c r="B33" s="6">
        <f>SUM(B34:B36)</f>
        <v>1473649148</v>
      </c>
      <c r="C33" s="6">
        <f t="shared" ref="C33:H33" si="6">SUM(C34:C36)</f>
        <v>1572899489</v>
      </c>
      <c r="D33" s="6">
        <f t="shared" si="6"/>
        <v>1673028360</v>
      </c>
      <c r="E33" s="6">
        <f t="shared" si="6"/>
        <v>1811191888</v>
      </c>
      <c r="F33" s="6">
        <f t="shared" si="6"/>
        <v>1871940971</v>
      </c>
      <c r="G33" s="6">
        <f t="shared" si="6"/>
        <v>2015941905</v>
      </c>
      <c r="H33" s="6">
        <f t="shared" si="6"/>
        <v>3310532467</v>
      </c>
    </row>
    <row r="34" spans="1:8" x14ac:dyDescent="0.25">
      <c r="A34" s="12" t="s">
        <v>7</v>
      </c>
      <c r="B34" s="5">
        <v>665156250</v>
      </c>
      <c r="C34" s="5">
        <v>764929680</v>
      </c>
      <c r="D34" s="5">
        <v>860545890</v>
      </c>
      <c r="E34" s="5">
        <v>968114120</v>
      </c>
      <c r="F34" s="5">
        <v>968114120</v>
      </c>
      <c r="G34" s="5">
        <v>1093968950</v>
      </c>
      <c r="H34" s="5">
        <v>2187937900</v>
      </c>
    </row>
    <row r="35" spans="1:8" x14ac:dyDescent="0.25">
      <c r="A35" s="12" t="s">
        <v>46</v>
      </c>
      <c r="H35" s="5">
        <v>502022827</v>
      </c>
    </row>
    <row r="36" spans="1:8" x14ac:dyDescent="0.25">
      <c r="A36" s="12" t="s">
        <v>23</v>
      </c>
      <c r="B36" s="5">
        <v>808492898</v>
      </c>
      <c r="C36" s="5">
        <v>807969809</v>
      </c>
      <c r="D36" s="5">
        <v>812482470</v>
      </c>
      <c r="E36" s="5">
        <v>843077768</v>
      </c>
      <c r="F36" s="5">
        <v>903826851</v>
      </c>
      <c r="G36" s="5">
        <v>921972955</v>
      </c>
      <c r="H36" s="5">
        <v>620571740</v>
      </c>
    </row>
    <row r="38" spans="1:8" x14ac:dyDescent="0.25">
      <c r="A38" s="13"/>
      <c r="B38" s="6">
        <f t="shared" ref="B38:H38" si="7">B33+B21+B24</f>
        <v>1644094569</v>
      </c>
      <c r="C38" s="6">
        <f t="shared" si="7"/>
        <v>1758942125</v>
      </c>
      <c r="D38" s="6">
        <f t="shared" si="7"/>
        <v>1848369463</v>
      </c>
      <c r="E38" s="6">
        <f t="shared" si="7"/>
        <v>1944823923</v>
      </c>
      <c r="F38" s="6">
        <f t="shared" si="7"/>
        <v>2009887119</v>
      </c>
      <c r="G38" s="6">
        <f t="shared" si="7"/>
        <v>2191916426</v>
      </c>
      <c r="H38" s="6">
        <f t="shared" si="7"/>
        <v>3521729899</v>
      </c>
    </row>
    <row r="40" spans="1:8" s="10" customFormat="1" x14ac:dyDescent="0.25">
      <c r="A40" s="33" t="s">
        <v>59</v>
      </c>
      <c r="B40" s="9">
        <f t="shared" ref="B40:H40" si="8">B33/(B34/10)</f>
        <v>22.154931987784824</v>
      </c>
      <c r="C40" s="9">
        <f t="shared" si="8"/>
        <v>20.562667786665042</v>
      </c>
      <c r="D40" s="9">
        <f t="shared" si="8"/>
        <v>19.441477548629045</v>
      </c>
      <c r="E40" s="9">
        <f t="shared" si="8"/>
        <v>18.708454412378575</v>
      </c>
      <c r="F40" s="9">
        <f t="shared" si="8"/>
        <v>19.335953606378553</v>
      </c>
      <c r="G40" s="9">
        <f t="shared" si="8"/>
        <v>18.427779920079086</v>
      </c>
      <c r="H40" s="9">
        <f t="shared" si="8"/>
        <v>15.130833772750131</v>
      </c>
    </row>
    <row r="41" spans="1:8" x14ac:dyDescent="0.25">
      <c r="A41" s="33" t="s">
        <v>60</v>
      </c>
      <c r="B41" s="5">
        <f>B34/10</f>
        <v>66515625</v>
      </c>
      <c r="C41" s="5">
        <f t="shared" ref="C41:H41" si="9">C34/10</f>
        <v>76492968</v>
      </c>
      <c r="D41" s="5">
        <f t="shared" si="9"/>
        <v>86054589</v>
      </c>
      <c r="E41" s="5">
        <f t="shared" si="9"/>
        <v>96811412</v>
      </c>
      <c r="F41" s="5">
        <f t="shared" si="9"/>
        <v>96811412</v>
      </c>
      <c r="G41" s="5">
        <f t="shared" si="9"/>
        <v>109396895</v>
      </c>
      <c r="H41" s="5">
        <f t="shared" si="9"/>
        <v>218793790</v>
      </c>
    </row>
    <row r="42" spans="1:8" x14ac:dyDescent="0.25">
      <c r="A42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8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B24" sqref="B24:H24"/>
    </sheetView>
  </sheetViews>
  <sheetFormatPr defaultRowHeight="15" x14ac:dyDescent="0.25"/>
  <cols>
    <col min="1" max="1" width="43" style="12" customWidth="1"/>
    <col min="2" max="4" width="14.5703125" style="5" bestFit="1" customWidth="1"/>
    <col min="5" max="5" width="15.42578125" style="5" bestFit="1" customWidth="1"/>
    <col min="6" max="7" width="14.5703125" style="5" bestFit="1" customWidth="1"/>
    <col min="8" max="8" width="12.7109375" style="5" bestFit="1" customWidth="1"/>
    <col min="9" max="16384" width="9.140625" style="5"/>
  </cols>
  <sheetData>
    <row r="1" spans="1:8" x14ac:dyDescent="0.25">
      <c r="A1" s="28" t="s">
        <v>19</v>
      </c>
    </row>
    <row r="2" spans="1:8" x14ac:dyDescent="0.25">
      <c r="A2" s="28" t="s">
        <v>61</v>
      </c>
      <c r="B2"/>
      <c r="C2"/>
      <c r="D2"/>
      <c r="E2"/>
      <c r="F2"/>
      <c r="G2"/>
      <c r="H2"/>
    </row>
    <row r="3" spans="1:8" x14ac:dyDescent="0.25">
      <c r="A3" s="28" t="s">
        <v>52</v>
      </c>
      <c r="B3"/>
      <c r="C3"/>
      <c r="D3"/>
      <c r="E3"/>
      <c r="F3"/>
      <c r="G3"/>
      <c r="H3"/>
    </row>
    <row r="4" spans="1:8" s="11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33" t="s">
        <v>62</v>
      </c>
      <c r="B5" s="5">
        <v>513181307</v>
      </c>
      <c r="C5" s="5">
        <v>636714644</v>
      </c>
      <c r="D5" s="5">
        <v>718041067</v>
      </c>
      <c r="E5" s="5">
        <v>461350017</v>
      </c>
      <c r="F5" s="5">
        <v>206956026</v>
      </c>
      <c r="G5" s="5">
        <v>479698327</v>
      </c>
      <c r="H5" s="5">
        <v>720369383</v>
      </c>
    </row>
    <row r="6" spans="1:8" x14ac:dyDescent="0.25">
      <c r="A6" t="s">
        <v>63</v>
      </c>
      <c r="B6" s="15">
        <v>418572526</v>
      </c>
      <c r="C6" s="15">
        <v>500444211</v>
      </c>
      <c r="D6" s="15">
        <v>542044756</v>
      </c>
      <c r="E6" s="15">
        <v>267032228</v>
      </c>
      <c r="F6" s="15">
        <v>121659371</v>
      </c>
      <c r="G6" s="15">
        <v>282492739</v>
      </c>
      <c r="H6" s="5">
        <v>398244463</v>
      </c>
    </row>
    <row r="7" spans="1:8" x14ac:dyDescent="0.25">
      <c r="A7" s="33" t="s">
        <v>4</v>
      </c>
      <c r="B7" s="6">
        <f>B5-B6</f>
        <v>94608781</v>
      </c>
      <c r="C7" s="6">
        <f t="shared" ref="C7:G7" si="0">C5-C6</f>
        <v>136270433</v>
      </c>
      <c r="D7" s="6">
        <f t="shared" si="0"/>
        <v>175996311</v>
      </c>
      <c r="E7" s="6">
        <f t="shared" si="0"/>
        <v>194317789</v>
      </c>
      <c r="F7" s="6">
        <f t="shared" si="0"/>
        <v>85296655</v>
      </c>
      <c r="G7" s="6">
        <f t="shared" si="0"/>
        <v>197205588</v>
      </c>
      <c r="H7" s="6">
        <f t="shared" ref="H7" si="1">H5-H6</f>
        <v>322124920</v>
      </c>
    </row>
    <row r="8" spans="1:8" x14ac:dyDescent="0.25">
      <c r="A8" s="6"/>
      <c r="B8" s="6"/>
      <c r="C8" s="6"/>
      <c r="D8" s="6"/>
      <c r="E8" s="6"/>
      <c r="F8" s="6"/>
    </row>
    <row r="9" spans="1:8" x14ac:dyDescent="0.25">
      <c r="A9" s="33" t="s">
        <v>64</v>
      </c>
      <c r="B9" s="16">
        <f>SUM(B10)</f>
        <v>15523997</v>
      </c>
      <c r="C9" s="16">
        <f t="shared" ref="C9:H9" si="2">SUM(C10)</f>
        <v>14312018</v>
      </c>
      <c r="D9" s="16">
        <f t="shared" si="2"/>
        <v>14668562</v>
      </c>
      <c r="E9" s="16">
        <f t="shared" si="2"/>
        <v>19272940</v>
      </c>
      <c r="F9" s="16">
        <f t="shared" si="2"/>
        <v>11240616</v>
      </c>
      <c r="G9" s="16">
        <f t="shared" si="2"/>
        <v>18514827</v>
      </c>
      <c r="H9" s="16">
        <f t="shared" si="2"/>
        <v>36957102</v>
      </c>
    </row>
    <row r="10" spans="1:8" x14ac:dyDescent="0.25">
      <c r="A10" s="14" t="s">
        <v>16</v>
      </c>
      <c r="B10" s="17">
        <v>15523997</v>
      </c>
      <c r="C10" s="7">
        <v>14312018</v>
      </c>
      <c r="D10" s="7">
        <v>14668562</v>
      </c>
      <c r="E10" s="7">
        <v>19272940</v>
      </c>
      <c r="F10" s="7">
        <v>11240616</v>
      </c>
      <c r="G10" s="7">
        <v>18514827</v>
      </c>
      <c r="H10" s="5">
        <v>36957102</v>
      </c>
    </row>
    <row r="11" spans="1:8" x14ac:dyDescent="0.25">
      <c r="A11" s="14"/>
      <c r="B11" s="7"/>
    </row>
    <row r="12" spans="1:8" x14ac:dyDescent="0.25">
      <c r="A12" s="6" t="s">
        <v>5</v>
      </c>
      <c r="B12" s="6">
        <f>B7-B9</f>
        <v>79084784</v>
      </c>
      <c r="C12" s="6">
        <f t="shared" ref="C12:H12" si="3">C7-C9</f>
        <v>121958415</v>
      </c>
      <c r="D12" s="6">
        <f t="shared" si="3"/>
        <v>161327749</v>
      </c>
      <c r="E12" s="6">
        <f t="shared" si="3"/>
        <v>175044849</v>
      </c>
      <c r="F12" s="6">
        <f t="shared" si="3"/>
        <v>74056039</v>
      </c>
      <c r="G12" s="6">
        <f>G7-G9</f>
        <v>178690761</v>
      </c>
      <c r="H12" s="6">
        <f t="shared" si="3"/>
        <v>285167818</v>
      </c>
    </row>
    <row r="13" spans="1:8" x14ac:dyDescent="0.25">
      <c r="A13" s="34" t="s">
        <v>65</v>
      </c>
      <c r="B13" s="6"/>
      <c r="C13" s="6"/>
      <c r="D13" s="6"/>
      <c r="E13" s="6"/>
      <c r="F13" s="6"/>
      <c r="G13" s="6"/>
      <c r="H13" s="6"/>
    </row>
    <row r="14" spans="1:8" x14ac:dyDescent="0.25">
      <c r="A14" s="14" t="s">
        <v>10</v>
      </c>
      <c r="B14" s="17">
        <v>23592424</v>
      </c>
      <c r="C14" s="7">
        <v>20029621</v>
      </c>
      <c r="D14" s="7">
        <v>17891942</v>
      </c>
      <c r="E14" s="7">
        <v>2403581</v>
      </c>
      <c r="F14" s="7">
        <v>29469</v>
      </c>
      <c r="G14" s="7">
        <v>0</v>
      </c>
    </row>
    <row r="15" spans="1:8" x14ac:dyDescent="0.25">
      <c r="A15" s="14" t="s">
        <v>17</v>
      </c>
      <c r="B15" s="7">
        <v>67136101</v>
      </c>
      <c r="C15" s="7">
        <v>14666846</v>
      </c>
      <c r="D15" s="7">
        <v>840020</v>
      </c>
      <c r="E15" s="18">
        <v>948874</v>
      </c>
      <c r="F15" s="19">
        <v>362623</v>
      </c>
      <c r="G15" s="5">
        <v>451818</v>
      </c>
      <c r="H15" s="5">
        <v>4451354</v>
      </c>
    </row>
    <row r="16" spans="1:8" x14ac:dyDescent="0.25">
      <c r="A16" s="33" t="s">
        <v>66</v>
      </c>
      <c r="B16" s="6">
        <f>B12-B14+B15</f>
        <v>122628461</v>
      </c>
      <c r="C16" s="6">
        <f t="shared" ref="C16:H16" si="4">C12-C14+C15</f>
        <v>116595640</v>
      </c>
      <c r="D16" s="6">
        <f t="shared" si="4"/>
        <v>144275827</v>
      </c>
      <c r="E16" s="6">
        <f t="shared" si="4"/>
        <v>173590142</v>
      </c>
      <c r="F16" s="6">
        <f t="shared" si="4"/>
        <v>74389193</v>
      </c>
      <c r="G16" s="6">
        <f t="shared" si="4"/>
        <v>179142579</v>
      </c>
      <c r="H16" s="6">
        <f t="shared" si="4"/>
        <v>289619172</v>
      </c>
    </row>
    <row r="17" spans="1:8" x14ac:dyDescent="0.25">
      <c r="A17" s="14" t="s">
        <v>9</v>
      </c>
      <c r="B17" s="7">
        <v>0</v>
      </c>
      <c r="C17" s="7">
        <v>0</v>
      </c>
      <c r="D17" s="7">
        <v>6737962</v>
      </c>
      <c r="E17" s="7">
        <v>8266197</v>
      </c>
      <c r="F17" s="7">
        <v>3542343</v>
      </c>
      <c r="G17" s="7">
        <v>8530599</v>
      </c>
      <c r="H17" s="5">
        <v>13791389</v>
      </c>
    </row>
    <row r="18" spans="1:8" x14ac:dyDescent="0.25">
      <c r="A18" s="14"/>
      <c r="B18" s="7"/>
      <c r="C18" s="7"/>
      <c r="D18" s="7"/>
      <c r="E18" s="7"/>
      <c r="F18" s="7"/>
      <c r="G18" s="7"/>
    </row>
    <row r="19" spans="1:8" x14ac:dyDescent="0.25">
      <c r="A19" s="33" t="s">
        <v>67</v>
      </c>
      <c r="B19" s="6">
        <f>B16-B17</f>
        <v>122628461</v>
      </c>
      <c r="C19" s="6">
        <f t="shared" ref="C19:H19" si="5">C16-C17</f>
        <v>116595640</v>
      </c>
      <c r="D19" s="6">
        <f t="shared" si="5"/>
        <v>137537865</v>
      </c>
      <c r="E19" s="6">
        <f t="shared" si="5"/>
        <v>165323945</v>
      </c>
      <c r="F19" s="6">
        <f t="shared" si="5"/>
        <v>70846850</v>
      </c>
      <c r="G19" s="6">
        <f t="shared" si="5"/>
        <v>170611980</v>
      </c>
      <c r="H19" s="6">
        <f t="shared" si="5"/>
        <v>275827783</v>
      </c>
    </row>
    <row r="20" spans="1:8" x14ac:dyDescent="0.25">
      <c r="A20" s="7"/>
      <c r="B20" s="7"/>
      <c r="C20" s="7"/>
      <c r="D20" s="7"/>
      <c r="E20" s="7"/>
      <c r="F20" s="7"/>
      <c r="G20" s="7"/>
    </row>
    <row r="21" spans="1:8" x14ac:dyDescent="0.25">
      <c r="A21" s="30" t="s">
        <v>68</v>
      </c>
      <c r="B21" s="20">
        <f>SUM(B22:B23)</f>
        <v>17909949</v>
      </c>
      <c r="C21" s="20">
        <f t="shared" ref="C21:H21" si="6">SUM(C22:C23)</f>
        <v>17345299</v>
      </c>
      <c r="D21" s="20">
        <f t="shared" si="6"/>
        <v>19480503</v>
      </c>
      <c r="E21" s="20">
        <f t="shared" si="6"/>
        <v>24798592</v>
      </c>
      <c r="F21" s="20">
        <f t="shared" si="6"/>
        <v>24798592</v>
      </c>
      <c r="G21" s="20">
        <f t="shared" si="6"/>
        <v>26923640</v>
      </c>
      <c r="H21" s="20">
        <f t="shared" si="6"/>
        <v>8965673</v>
      </c>
    </row>
    <row r="22" spans="1:8" x14ac:dyDescent="0.25">
      <c r="A22" s="14" t="s">
        <v>11</v>
      </c>
      <c r="B22" s="18">
        <v>18450934</v>
      </c>
      <c r="C22" s="18">
        <v>17512511</v>
      </c>
      <c r="D22" s="18">
        <v>19673835</v>
      </c>
      <c r="E22" s="18">
        <v>25281909</v>
      </c>
      <c r="F22" s="7">
        <v>25281909</v>
      </c>
      <c r="G22" s="7">
        <v>27437542</v>
      </c>
      <c r="H22" s="5">
        <v>3758568</v>
      </c>
    </row>
    <row r="23" spans="1:8" x14ac:dyDescent="0.25">
      <c r="A23" s="14" t="s">
        <v>12</v>
      </c>
      <c r="B23" s="18">
        <v>-540985</v>
      </c>
      <c r="C23" s="18">
        <v>-167212</v>
      </c>
      <c r="D23" s="18">
        <v>-193332</v>
      </c>
      <c r="E23" s="18">
        <v>-483317</v>
      </c>
      <c r="F23" s="7">
        <v>-483317</v>
      </c>
      <c r="G23" s="7">
        <v>-513902</v>
      </c>
      <c r="H23" s="5">
        <v>5207105</v>
      </c>
    </row>
    <row r="24" spans="1:8" x14ac:dyDescent="0.25">
      <c r="A24" s="33" t="s">
        <v>69</v>
      </c>
      <c r="B24" s="21">
        <f>B19-B21</f>
        <v>104718512</v>
      </c>
      <c r="C24" s="21">
        <f t="shared" ref="C24:G24" si="7">C19-C21</f>
        <v>99250341</v>
      </c>
      <c r="D24" s="21">
        <f t="shared" si="7"/>
        <v>118057362</v>
      </c>
      <c r="E24" s="21">
        <f t="shared" si="7"/>
        <v>140525353</v>
      </c>
      <c r="F24" s="21">
        <f t="shared" si="7"/>
        <v>46048258</v>
      </c>
      <c r="G24" s="21">
        <f t="shared" si="7"/>
        <v>143688340</v>
      </c>
      <c r="H24" s="21">
        <f t="shared" ref="H24" si="8">H19-H21</f>
        <v>266862110</v>
      </c>
    </row>
    <row r="25" spans="1:8" x14ac:dyDescent="0.25">
      <c r="A25" s="1"/>
      <c r="B25" s="20"/>
      <c r="C25" s="20"/>
      <c r="D25" s="20"/>
      <c r="E25" s="20"/>
      <c r="F25" s="20"/>
      <c r="G25" s="20"/>
      <c r="H25" s="20"/>
    </row>
    <row r="26" spans="1:8" s="10" customFormat="1" x14ac:dyDescent="0.25">
      <c r="A26" s="33" t="s">
        <v>70</v>
      </c>
      <c r="B26" s="23">
        <f>B24/('1'!B34/10)</f>
        <v>1.5743445543810195</v>
      </c>
      <c r="C26" s="23">
        <f>C24/('1'!C34/10)</f>
        <v>1.2975093475259059</v>
      </c>
      <c r="D26" s="23">
        <f>D24/('1'!D34/10)</f>
        <v>1.3718892086045522</v>
      </c>
      <c r="E26" s="23">
        <f>E24/('1'!E34/10)</f>
        <v>1.4515370667251501</v>
      </c>
      <c r="F26" s="23">
        <f>F24/('1'!F34/10)</f>
        <v>0.47564906914073313</v>
      </c>
      <c r="G26" s="23">
        <f>G24/('1'!G34/10)</f>
        <v>1.3134590337321732</v>
      </c>
      <c r="H26" s="23">
        <f>H24/('1'!H34/10)</f>
        <v>1.2196969118730472</v>
      </c>
    </row>
    <row r="27" spans="1:8" x14ac:dyDescent="0.25">
      <c r="A27" s="34" t="s">
        <v>71</v>
      </c>
      <c r="B27" s="5">
        <f>'1'!B34/10</f>
        <v>66515625</v>
      </c>
      <c r="C27" s="5">
        <f>'1'!C34/10</f>
        <v>76492968</v>
      </c>
      <c r="D27" s="5">
        <f>'1'!D34/10</f>
        <v>86054589</v>
      </c>
      <c r="E27" s="5">
        <f>'1'!E34/10</f>
        <v>96811412</v>
      </c>
      <c r="F27" s="5">
        <f>'1'!F34/10</f>
        <v>96811412</v>
      </c>
      <c r="G27" s="5">
        <f>'1'!G34/10</f>
        <v>109396895</v>
      </c>
      <c r="H27" s="5">
        <f>'1'!H34/10</f>
        <v>218793790</v>
      </c>
    </row>
    <row r="48" spans="1:2" x14ac:dyDescent="0.25">
      <c r="A48" s="24"/>
      <c r="B48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9"/>
  <sheetViews>
    <sheetView tabSelected="1"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L26" sqref="L26"/>
    </sheetView>
  </sheetViews>
  <sheetFormatPr defaultRowHeight="15" x14ac:dyDescent="0.25"/>
  <cols>
    <col min="1" max="1" width="41.42578125" style="12" customWidth="1"/>
    <col min="2" max="8" width="14.5703125" style="5" bestFit="1" customWidth="1"/>
    <col min="9" max="16384" width="9.140625" style="5"/>
  </cols>
  <sheetData>
    <row r="1" spans="1:8" x14ac:dyDescent="0.25">
      <c r="A1" s="28" t="s">
        <v>19</v>
      </c>
    </row>
    <row r="2" spans="1:8" x14ac:dyDescent="0.25">
      <c r="A2" s="28" t="s">
        <v>72</v>
      </c>
      <c r="B2"/>
      <c r="C2"/>
      <c r="D2"/>
      <c r="E2"/>
      <c r="F2"/>
      <c r="G2"/>
      <c r="H2"/>
    </row>
    <row r="3" spans="1:8" x14ac:dyDescent="0.25">
      <c r="A3" s="28" t="s">
        <v>52</v>
      </c>
      <c r="B3"/>
      <c r="C3"/>
      <c r="D3"/>
      <c r="E3"/>
      <c r="F3"/>
      <c r="G3"/>
      <c r="H3"/>
    </row>
    <row r="4" spans="1:8" s="11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33" t="s">
        <v>73</v>
      </c>
    </row>
    <row r="6" spans="1:8" x14ac:dyDescent="0.25">
      <c r="A6" s="12" t="s">
        <v>28</v>
      </c>
      <c r="B6" s="5">
        <v>589592512</v>
      </c>
      <c r="C6" s="5">
        <v>638686601</v>
      </c>
      <c r="D6" s="5">
        <v>637358369</v>
      </c>
      <c r="E6" s="5">
        <v>282794544</v>
      </c>
      <c r="F6" s="5">
        <v>148814311</v>
      </c>
      <c r="G6" s="5">
        <v>235246730</v>
      </c>
      <c r="H6" s="5">
        <v>290199918</v>
      </c>
    </row>
    <row r="7" spans="1:8" x14ac:dyDescent="0.25">
      <c r="A7" s="14" t="s">
        <v>29</v>
      </c>
      <c r="B7" s="5">
        <v>0</v>
      </c>
      <c r="C7" s="5">
        <v>0</v>
      </c>
      <c r="D7" s="5">
        <v>0</v>
      </c>
      <c r="E7" s="5">
        <v>59180507</v>
      </c>
      <c r="F7" s="5">
        <v>50875871</v>
      </c>
      <c r="G7" s="5">
        <v>193511554</v>
      </c>
      <c r="H7" s="5">
        <v>329575000</v>
      </c>
    </row>
    <row r="8" spans="1:8" x14ac:dyDescent="0.25">
      <c r="A8" s="14" t="s">
        <v>47</v>
      </c>
      <c r="H8" s="5">
        <v>-166510000</v>
      </c>
    </row>
    <row r="9" spans="1:8" x14ac:dyDescent="0.25">
      <c r="A9" s="14" t="s">
        <v>48</v>
      </c>
      <c r="H9" s="5">
        <v>160287080</v>
      </c>
    </row>
    <row r="10" spans="1:8" x14ac:dyDescent="0.25">
      <c r="A10" s="14" t="s">
        <v>17</v>
      </c>
      <c r="B10" s="5">
        <v>0</v>
      </c>
      <c r="C10" s="5">
        <v>14666846</v>
      </c>
      <c r="D10" s="5">
        <v>840020</v>
      </c>
      <c r="E10" s="5">
        <v>948874</v>
      </c>
      <c r="F10" s="5">
        <v>362623</v>
      </c>
      <c r="G10" s="5">
        <v>451818</v>
      </c>
      <c r="H10" s="5">
        <v>3234087</v>
      </c>
    </row>
    <row r="11" spans="1:8" x14ac:dyDescent="0.25">
      <c r="A11" s="14" t="s">
        <v>30</v>
      </c>
      <c r="B11" s="5">
        <v>-371187687</v>
      </c>
      <c r="C11" s="5">
        <v>-385960226</v>
      </c>
      <c r="D11" s="5">
        <v>-495802765</v>
      </c>
      <c r="E11" s="5">
        <v>-165494198</v>
      </c>
      <c r="F11" s="5">
        <v>-75600455</v>
      </c>
      <c r="G11" s="5">
        <v>-181569818</v>
      </c>
      <c r="H11" s="5">
        <v>-265465938</v>
      </c>
    </row>
    <row r="12" spans="1:8" x14ac:dyDescent="0.25">
      <c r="A12" s="14" t="s">
        <v>31</v>
      </c>
      <c r="B12" s="5">
        <v>-119027173</v>
      </c>
      <c r="C12" s="5">
        <v>-96229893</v>
      </c>
      <c r="D12" s="5">
        <v>-71088220</v>
      </c>
      <c r="E12" s="5">
        <v>-91378443</v>
      </c>
      <c r="F12" s="5">
        <v>-62935890</v>
      </c>
      <c r="G12" s="5">
        <v>-83055066</v>
      </c>
      <c r="H12" s="5">
        <v>-137485694</v>
      </c>
    </row>
    <row r="13" spans="1:8" x14ac:dyDescent="0.25">
      <c r="A13" s="14" t="s">
        <v>32</v>
      </c>
      <c r="B13" s="5">
        <v>-14827341</v>
      </c>
      <c r="C13" s="5">
        <v>-4192800</v>
      </c>
      <c r="D13" s="5">
        <v>-2472863</v>
      </c>
      <c r="E13" s="5">
        <v>-78095</v>
      </c>
      <c r="F13" s="5">
        <v>-500207</v>
      </c>
      <c r="G13" s="5">
        <v>-667642</v>
      </c>
      <c r="H13" s="5">
        <v>-1112856</v>
      </c>
    </row>
    <row r="14" spans="1:8" x14ac:dyDescent="0.25">
      <c r="A14" s="14" t="s">
        <v>33</v>
      </c>
      <c r="B14" s="5">
        <v>0</v>
      </c>
      <c r="C14" s="5">
        <v>0</v>
      </c>
      <c r="D14" s="5">
        <v>0</v>
      </c>
      <c r="E14" s="5">
        <v>-4312296</v>
      </c>
      <c r="F14" s="5">
        <v>-5290366</v>
      </c>
      <c r="G14" s="5">
        <v>-2260800</v>
      </c>
      <c r="H14" s="5">
        <v>-13377000</v>
      </c>
    </row>
    <row r="15" spans="1:8" ht="15.75" x14ac:dyDescent="0.25">
      <c r="A15" s="35"/>
      <c r="B15" s="25">
        <f>SUM(B6:B14)</f>
        <v>84550311</v>
      </c>
      <c r="C15" s="25">
        <f t="shared" ref="C15:H15" si="0">SUM(C6:C14)</f>
        <v>166970528</v>
      </c>
      <c r="D15" s="25">
        <f t="shared" si="0"/>
        <v>68834541</v>
      </c>
      <c r="E15" s="25">
        <f t="shared" si="0"/>
        <v>81660893</v>
      </c>
      <c r="F15" s="25">
        <f t="shared" si="0"/>
        <v>55725887</v>
      </c>
      <c r="G15" s="25">
        <f t="shared" si="0"/>
        <v>161656776</v>
      </c>
      <c r="H15" s="25">
        <f t="shared" si="0"/>
        <v>199344597</v>
      </c>
    </row>
    <row r="16" spans="1:8" ht="15.75" x14ac:dyDescent="0.25">
      <c r="A16" s="35"/>
      <c r="B16" s="25"/>
      <c r="C16" s="25"/>
      <c r="D16" s="25"/>
      <c r="E16" s="25"/>
      <c r="F16" s="25"/>
      <c r="G16" s="25"/>
      <c r="H16" s="25"/>
    </row>
    <row r="17" spans="1:8" x14ac:dyDescent="0.25">
      <c r="A17" s="33" t="s">
        <v>74</v>
      </c>
    </row>
    <row r="18" spans="1:8" x14ac:dyDescent="0.25">
      <c r="A18" s="27" t="s">
        <v>18</v>
      </c>
      <c r="B18" s="5">
        <v>-71347888</v>
      </c>
      <c r="C18" s="5">
        <v>-529923653</v>
      </c>
      <c r="D18" s="5">
        <v>-34343481</v>
      </c>
      <c r="E18" s="5">
        <v>0</v>
      </c>
      <c r="F18" s="5">
        <v>0</v>
      </c>
      <c r="G18" s="5">
        <v>-71347888</v>
      </c>
      <c r="H18" s="5">
        <v>-434056069</v>
      </c>
    </row>
    <row r="19" spans="1:8" x14ac:dyDescent="0.25">
      <c r="A19" s="27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8" x14ac:dyDescent="0.25">
      <c r="A20" s="27" t="s">
        <v>35</v>
      </c>
      <c r="B20" s="5">
        <v>-157499</v>
      </c>
      <c r="C20" s="5">
        <v>0</v>
      </c>
      <c r="D20" s="5">
        <v>-251550</v>
      </c>
      <c r="E20" s="5">
        <v>-429114</v>
      </c>
      <c r="F20" s="5">
        <v>-29700</v>
      </c>
      <c r="G20" s="5">
        <v>-157499</v>
      </c>
      <c r="H20" s="5">
        <v>-166004</v>
      </c>
    </row>
    <row r="21" spans="1:8" x14ac:dyDescent="0.25">
      <c r="A21" s="1"/>
      <c r="B21" s="25">
        <f>SUM(B18:B20)</f>
        <v>-71505387</v>
      </c>
      <c r="C21" s="25">
        <f t="shared" ref="C21:H21" si="1">SUM(C18:C20)</f>
        <v>-529923653</v>
      </c>
      <c r="D21" s="25">
        <f t="shared" si="1"/>
        <v>-34595031</v>
      </c>
      <c r="E21" s="25">
        <f t="shared" si="1"/>
        <v>-429114</v>
      </c>
      <c r="F21" s="25">
        <f t="shared" si="1"/>
        <v>-29700</v>
      </c>
      <c r="G21" s="25">
        <f t="shared" si="1"/>
        <v>-71505387</v>
      </c>
      <c r="H21" s="25">
        <f t="shared" si="1"/>
        <v>-434222073</v>
      </c>
    </row>
    <row r="22" spans="1:8" x14ac:dyDescent="0.25">
      <c r="A22"/>
    </row>
    <row r="23" spans="1:8" x14ac:dyDescent="0.25">
      <c r="A23" s="33" t="s">
        <v>75</v>
      </c>
    </row>
    <row r="24" spans="1:8" x14ac:dyDescent="0.25">
      <c r="A24" s="14" t="s">
        <v>36</v>
      </c>
      <c r="B24" s="7">
        <v>-35352662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</row>
    <row r="25" spans="1:8" x14ac:dyDescent="0.25">
      <c r="A25" s="14" t="s">
        <v>50</v>
      </c>
      <c r="B25" s="7"/>
      <c r="C25" s="7"/>
      <c r="D25" s="7"/>
      <c r="E25" s="7"/>
      <c r="F25" s="7"/>
      <c r="G25" s="7"/>
      <c r="H25" s="5">
        <v>-104836585</v>
      </c>
    </row>
    <row r="26" spans="1:8" x14ac:dyDescent="0.25">
      <c r="A26" s="14" t="s">
        <v>49</v>
      </c>
      <c r="B26" s="7">
        <v>-16000000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8" x14ac:dyDescent="0.25">
      <c r="A27" s="14" t="s">
        <v>51</v>
      </c>
      <c r="B27" s="7"/>
      <c r="C27" s="7"/>
      <c r="D27" s="7"/>
      <c r="E27" s="7"/>
      <c r="F27" s="7"/>
      <c r="G27" s="7"/>
      <c r="H27" s="5">
        <v>1093968950</v>
      </c>
    </row>
    <row r="28" spans="1:8" x14ac:dyDescent="0.25">
      <c r="A28" s="14" t="s">
        <v>37</v>
      </c>
      <c r="B28" s="7">
        <v>0</v>
      </c>
      <c r="C28" s="7">
        <v>0</v>
      </c>
      <c r="D28" s="7">
        <v>0</v>
      </c>
      <c r="E28" s="7">
        <v>8399</v>
      </c>
      <c r="F28" s="7">
        <v>-569</v>
      </c>
      <c r="G28" s="7">
        <v>0</v>
      </c>
    </row>
    <row r="29" spans="1:8" x14ac:dyDescent="0.25">
      <c r="A29" s="14" t="s">
        <v>38</v>
      </c>
      <c r="B29" s="7">
        <v>683254</v>
      </c>
      <c r="C29" s="7">
        <v>4484525</v>
      </c>
      <c r="D29" s="7">
        <v>0</v>
      </c>
      <c r="E29" s="7">
        <v>0</v>
      </c>
      <c r="F29" s="7">
        <v>0</v>
      </c>
      <c r="G29" s="7">
        <v>0</v>
      </c>
    </row>
    <row r="30" spans="1:8" x14ac:dyDescent="0.25">
      <c r="A30" s="14" t="s">
        <v>39</v>
      </c>
      <c r="B30" s="7">
        <v>0</v>
      </c>
      <c r="C30" s="7">
        <v>0</v>
      </c>
      <c r="D30" s="7">
        <v>26891535</v>
      </c>
      <c r="E30" s="7">
        <v>0</v>
      </c>
      <c r="F30" s="7">
        <v>0</v>
      </c>
      <c r="G30" s="7">
        <v>0</v>
      </c>
    </row>
    <row r="31" spans="1:8" x14ac:dyDescent="0.25">
      <c r="A31" s="14" t="s">
        <v>40</v>
      </c>
      <c r="B31" s="7">
        <v>0</v>
      </c>
      <c r="C31" s="7">
        <v>0</v>
      </c>
      <c r="D31" s="7">
        <v>-69500000</v>
      </c>
      <c r="E31" s="7">
        <v>-77845841</v>
      </c>
      <c r="F31" s="7">
        <v>0</v>
      </c>
      <c r="G31" s="7">
        <v>0</v>
      </c>
    </row>
    <row r="32" spans="1:8" x14ac:dyDescent="0.25">
      <c r="A32" s="1"/>
      <c r="B32" s="26">
        <f>SUM(B24:B31)</f>
        <v>-50669408</v>
      </c>
      <c r="C32" s="26">
        <f t="shared" ref="C32:H32" si="2">SUM(C24:C31)</f>
        <v>4484525</v>
      </c>
      <c r="D32" s="26">
        <f t="shared" si="2"/>
        <v>-42608465</v>
      </c>
      <c r="E32" s="26">
        <f t="shared" si="2"/>
        <v>-77837442</v>
      </c>
      <c r="F32" s="26">
        <f t="shared" si="2"/>
        <v>-569</v>
      </c>
      <c r="G32" s="26">
        <f t="shared" si="2"/>
        <v>0</v>
      </c>
      <c r="H32" s="26">
        <f t="shared" si="2"/>
        <v>989132365</v>
      </c>
    </row>
    <row r="33" spans="1:8" x14ac:dyDescent="0.25">
      <c r="A33"/>
      <c r="B33" s="6"/>
      <c r="C33" s="6"/>
      <c r="D33" s="6"/>
      <c r="E33" s="7"/>
      <c r="G33" s="6"/>
    </row>
    <row r="34" spans="1:8" x14ac:dyDescent="0.25">
      <c r="A34" s="1" t="s">
        <v>76</v>
      </c>
      <c r="B34" s="6">
        <f>SUM(B15,B21,B32)</f>
        <v>-37624484</v>
      </c>
      <c r="C34" s="6">
        <f t="shared" ref="C34:H34" si="3">SUM(C15,C21,C32)</f>
        <v>-358468600</v>
      </c>
      <c r="D34" s="6">
        <f t="shared" si="3"/>
        <v>-8368955</v>
      </c>
      <c r="E34" s="6">
        <f t="shared" si="3"/>
        <v>3394337</v>
      </c>
      <c r="F34" s="6">
        <f t="shared" si="3"/>
        <v>55695618</v>
      </c>
      <c r="G34" s="6">
        <f t="shared" si="3"/>
        <v>90151389</v>
      </c>
      <c r="H34" s="6">
        <f t="shared" si="3"/>
        <v>754254889</v>
      </c>
    </row>
    <row r="35" spans="1:8" x14ac:dyDescent="0.25">
      <c r="A35" s="34" t="s">
        <v>77</v>
      </c>
      <c r="B35" s="5">
        <v>639240226</v>
      </c>
      <c r="C35" s="5">
        <v>368505501</v>
      </c>
      <c r="D35" s="5">
        <v>10036901</v>
      </c>
      <c r="E35" s="7">
        <v>1667946</v>
      </c>
      <c r="F35" s="5">
        <v>5062283</v>
      </c>
      <c r="G35" s="5">
        <v>60757901</v>
      </c>
      <c r="H35" s="5">
        <v>236928400</v>
      </c>
    </row>
    <row r="36" spans="1:8" x14ac:dyDescent="0.25">
      <c r="A36" s="33" t="s">
        <v>78</v>
      </c>
      <c r="B36" s="6">
        <f>SUM(B34:B35)</f>
        <v>601615742</v>
      </c>
      <c r="C36" s="6">
        <f t="shared" ref="C36:H36" si="4">SUM(C34:C35)</f>
        <v>10036901</v>
      </c>
      <c r="D36" s="6">
        <f t="shared" si="4"/>
        <v>1667946</v>
      </c>
      <c r="E36" s="6">
        <f t="shared" si="4"/>
        <v>5062283</v>
      </c>
      <c r="F36" s="6">
        <f t="shared" si="4"/>
        <v>60757901</v>
      </c>
      <c r="G36" s="6">
        <f t="shared" si="4"/>
        <v>150909290</v>
      </c>
      <c r="H36" s="6">
        <f t="shared" si="4"/>
        <v>991183289</v>
      </c>
    </row>
    <row r="37" spans="1:8" x14ac:dyDescent="0.25">
      <c r="A37"/>
      <c r="B37" s="6"/>
      <c r="C37" s="6"/>
      <c r="D37" s="6"/>
      <c r="E37" s="6"/>
      <c r="F37" s="6"/>
      <c r="G37" s="6"/>
    </row>
    <row r="38" spans="1:8" s="10" customFormat="1" x14ac:dyDescent="0.25">
      <c r="A38" s="33" t="s">
        <v>79</v>
      </c>
      <c r="B38" s="9">
        <f>B15/('1'!B34/10)</f>
        <v>1.2711345792811839</v>
      </c>
      <c r="C38" s="9">
        <f>C15/('1'!C34/10)</f>
        <v>2.1828219294615421</v>
      </c>
      <c r="D38" s="9">
        <f>D15/('1'!D34/10)</f>
        <v>0.79989390222989731</v>
      </c>
      <c r="E38" s="9">
        <f>E15/('1'!E34/10)</f>
        <v>0.84350482358422785</v>
      </c>
      <c r="F38" s="9">
        <f>F15/('1'!F34/10)</f>
        <v>0.57561279035988033</v>
      </c>
      <c r="G38" s="9">
        <f>G15/('1'!G34/10)</f>
        <v>1.4777089971337851</v>
      </c>
      <c r="H38" s="9">
        <f>H15/('1'!H34/10)</f>
        <v>0.91110719824360642</v>
      </c>
    </row>
    <row r="39" spans="1:8" x14ac:dyDescent="0.25">
      <c r="A39" s="33" t="s">
        <v>80</v>
      </c>
      <c r="B39" s="5">
        <f>'1'!B34/10</f>
        <v>66515625</v>
      </c>
      <c r="C39" s="5">
        <f>'1'!C34/10</f>
        <v>76492968</v>
      </c>
      <c r="D39" s="5">
        <f>'1'!D34/10</f>
        <v>86054589</v>
      </c>
      <c r="E39" s="5">
        <f>'1'!E34/10</f>
        <v>96811412</v>
      </c>
      <c r="F39" s="5">
        <f>'1'!F34/10</f>
        <v>96811412</v>
      </c>
      <c r="G39" s="5">
        <f>'1'!G34/10</f>
        <v>109396895</v>
      </c>
      <c r="H39" s="5">
        <f>'1'!H34/10</f>
        <v>218793790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8" sqref="H8"/>
    </sheetView>
  </sheetViews>
  <sheetFormatPr defaultRowHeight="15" x14ac:dyDescent="0.25"/>
  <cols>
    <col min="1" max="1" width="16.5703125" bestFit="1" customWidth="1"/>
  </cols>
  <sheetData>
    <row r="1" spans="1:9" x14ac:dyDescent="0.25">
      <c r="A1" s="28" t="s">
        <v>19</v>
      </c>
      <c r="B1" s="5"/>
      <c r="C1" s="5"/>
      <c r="D1" s="5"/>
      <c r="E1" s="5"/>
      <c r="F1" s="5"/>
      <c r="G1" s="5"/>
      <c r="H1" s="5"/>
    </row>
    <row r="2" spans="1:9" x14ac:dyDescent="0.25">
      <c r="A2" s="28" t="s">
        <v>41</v>
      </c>
    </row>
    <row r="3" spans="1:9" x14ac:dyDescent="0.25">
      <c r="A3" s="28" t="s">
        <v>52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9" x14ac:dyDescent="0.25">
      <c r="A5" t="s">
        <v>81</v>
      </c>
      <c r="B5" s="2">
        <f>'2'!B24/'1'!B17</f>
        <v>6.3693727827161262E-2</v>
      </c>
      <c r="C5" s="2">
        <f>'2'!C24/'1'!C17</f>
        <v>5.6426155010643117E-2</v>
      </c>
      <c r="D5" s="2">
        <f>'2'!D24/'1'!D17</f>
        <v>6.3871084414252738E-2</v>
      </c>
      <c r="E5" s="2">
        <f>'2'!E24/'1'!E17</f>
        <v>7.2256080017378516E-2</v>
      </c>
      <c r="F5" s="2">
        <f>'2'!F24/'1'!F17</f>
        <v>2.2910867762021812E-2</v>
      </c>
      <c r="G5" s="2">
        <f>'2'!G24/'1'!G17</f>
        <v>6.5553749356317845E-2</v>
      </c>
      <c r="H5" s="2">
        <f>'2'!H24/'1'!H17</f>
        <v>7.5775859514823019E-2</v>
      </c>
      <c r="I5" s="2"/>
    </row>
    <row r="6" spans="1:9" x14ac:dyDescent="0.25">
      <c r="A6" t="s">
        <v>82</v>
      </c>
      <c r="B6" s="2">
        <f>'2'!B24/'1'!B33</f>
        <v>7.1060680991891029E-2</v>
      </c>
      <c r="C6" s="2">
        <f>'2'!C24/'1'!C33</f>
        <v>6.3100243654539076E-2</v>
      </c>
      <c r="D6" s="2">
        <f>'2'!D24/'1'!D33</f>
        <v>7.0565069201815558E-2</v>
      </c>
      <c r="E6" s="2">
        <f>'2'!E24/'1'!E33</f>
        <v>7.7587225258155534E-2</v>
      </c>
      <c r="F6" s="2">
        <f>'2'!F24/'1'!F33</f>
        <v>2.4599204095309052E-2</v>
      </c>
      <c r="G6" s="2">
        <f>'2'!G24/'1'!G33</f>
        <v>7.1276032133475595E-2</v>
      </c>
      <c r="H6" s="2">
        <f>'2'!H24/'1'!H33</f>
        <v>8.0610026532024953E-2</v>
      </c>
      <c r="I6" s="2"/>
    </row>
    <row r="7" spans="1:9" x14ac:dyDescent="0.25">
      <c r="A7" t="s">
        <v>42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/>
    </row>
    <row r="8" spans="1:9" x14ac:dyDescent="0.25">
      <c r="A8" t="s">
        <v>43</v>
      </c>
      <c r="B8" s="4">
        <f>'1'!B10/'1'!B24</f>
        <v>3.6292500483225387</v>
      </c>
      <c r="C8" s="4">
        <f>'1'!C10/'1'!C24</f>
        <v>0.96467286150098663</v>
      </c>
      <c r="D8" s="4">
        <f>'1'!D10/'1'!D24</f>
        <v>1.7815308782933461</v>
      </c>
      <c r="E8" s="4">
        <f>'1'!E10/'1'!E24</f>
        <v>3.8607638255316763</v>
      </c>
      <c r="F8" s="4">
        <f>'1'!F10/'1'!F24</f>
        <v>4.4928751743343156</v>
      </c>
      <c r="G8" s="4">
        <f>'1'!G10/'1'!G24</f>
        <v>4.2709894800214929</v>
      </c>
      <c r="H8" s="4">
        <f>'1'!H10/'1'!H24</f>
        <v>11.133295336003972</v>
      </c>
      <c r="I8" s="4"/>
    </row>
    <row r="9" spans="1:9" x14ac:dyDescent="0.25">
      <c r="A9" t="s">
        <v>44</v>
      </c>
      <c r="B9" s="2">
        <f>'2'!B24/'2'!B5</f>
        <v>0.20405753399743379</v>
      </c>
      <c r="C9" s="2">
        <f>'2'!C24/'2'!C5</f>
        <v>0.15587884138565533</v>
      </c>
      <c r="D9" s="2">
        <f>'2'!D24/'2'!D5</f>
        <v>0.16441589127102113</v>
      </c>
      <c r="E9" s="2">
        <f>'2'!E24/'2'!E5</f>
        <v>0.30459596363253194</v>
      </c>
      <c r="F9" s="2">
        <f>'2'!F24/'2'!F5</f>
        <v>0.22250261995270434</v>
      </c>
      <c r="G9" s="2">
        <f>'2'!G24/'2'!G5</f>
        <v>0.29953896420405901</v>
      </c>
      <c r="H9" s="2">
        <f>'2'!H24/'2'!H5</f>
        <v>0.37045176585468514</v>
      </c>
      <c r="I9" s="2"/>
    </row>
    <row r="10" spans="1:9" x14ac:dyDescent="0.25">
      <c r="A10" t="s">
        <v>45</v>
      </c>
      <c r="B10" s="2">
        <f>'2'!B12/'2'!B5</f>
        <v>0.15410690709355865</v>
      </c>
      <c r="C10" s="2">
        <f>'2'!C12/'2'!C5</f>
        <v>0.19154328575486634</v>
      </c>
      <c r="D10" s="2">
        <f>'2'!D12/'2'!D5</f>
        <v>0.22467760747171861</v>
      </c>
      <c r="E10" s="2">
        <f>'2'!E12/'2'!E5</f>
        <v>0.37941875484963944</v>
      </c>
      <c r="F10" s="2">
        <f>'2'!F12/'2'!F5</f>
        <v>0.35783465904008033</v>
      </c>
      <c r="G10" s="2">
        <f>'2'!G12/'2'!G5</f>
        <v>0.3725065336740272</v>
      </c>
      <c r="H10" s="2">
        <f>'2'!H12/'2'!H5</f>
        <v>0.3958633233583721</v>
      </c>
      <c r="I10" s="2"/>
    </row>
    <row r="11" spans="1:9" x14ac:dyDescent="0.25">
      <c r="A11" t="s">
        <v>83</v>
      </c>
      <c r="B11" s="2">
        <f>'2'!B24/('1'!B33)</f>
        <v>7.1060680991891029E-2</v>
      </c>
      <c r="C11" s="2">
        <f>'2'!C24/('1'!C33)</f>
        <v>6.3100243654539076E-2</v>
      </c>
      <c r="D11" s="2">
        <f>'2'!D24/('1'!D33)</f>
        <v>7.0565069201815558E-2</v>
      </c>
      <c r="E11" s="2">
        <f>'2'!E24/('1'!E33)</f>
        <v>7.7587225258155534E-2</v>
      </c>
      <c r="F11" s="2">
        <f>'2'!F24/('1'!F33)</f>
        <v>2.4599204095309052E-2</v>
      </c>
      <c r="G11" s="2">
        <f>'2'!G24/('1'!G33)</f>
        <v>7.1276032133475595E-2</v>
      </c>
      <c r="H11" s="2">
        <f>'2'!H24/('1'!H33)</f>
        <v>8.0610026532024953E-2</v>
      </c>
      <c r="I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2020-04-12T16:08:15Z</dcterms:modified>
</cp:coreProperties>
</file>