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31" i="3"/>
  <c r="I20" i="3"/>
  <c r="I14" i="3"/>
  <c r="I34" i="2"/>
  <c r="I28" i="2"/>
  <c r="I9" i="2"/>
  <c r="I7" i="2"/>
  <c r="B58" i="1"/>
  <c r="C58" i="1"/>
  <c r="D58" i="1"/>
  <c r="I58" i="1"/>
  <c r="I47" i="1"/>
  <c r="I7" i="4" s="1"/>
  <c r="I29" i="1"/>
  <c r="I24" i="1"/>
  <c r="I11" i="1"/>
  <c r="I6" i="1"/>
  <c r="I33" i="3" l="1"/>
  <c r="I36" i="3" s="1"/>
  <c r="I38" i="3"/>
  <c r="I18" i="2"/>
  <c r="I23" i="2" s="1"/>
  <c r="I26" i="2" s="1"/>
  <c r="I31" i="2" s="1"/>
  <c r="I11" i="4" s="1"/>
  <c r="I10" i="4"/>
  <c r="I8" i="4"/>
  <c r="I45" i="1"/>
  <c r="I55" i="1" s="1"/>
  <c r="I57" i="1"/>
  <c r="I20" i="1"/>
  <c r="C39" i="3"/>
  <c r="D39" i="3"/>
  <c r="E39" i="3"/>
  <c r="F39" i="3"/>
  <c r="G39" i="3"/>
  <c r="H39" i="3"/>
  <c r="B39" i="3"/>
  <c r="C34" i="2"/>
  <c r="D34" i="2"/>
  <c r="E34" i="2"/>
  <c r="F34" i="2"/>
  <c r="G34" i="2"/>
  <c r="H34" i="2"/>
  <c r="B34" i="2"/>
  <c r="F58" i="1"/>
  <c r="G58" i="1"/>
  <c r="H58" i="1"/>
  <c r="E58" i="1"/>
  <c r="I6" i="4" l="1"/>
  <c r="I33" i="2"/>
  <c r="I9" i="4"/>
  <c r="I5" i="4"/>
  <c r="C31" i="3"/>
  <c r="D31" i="3"/>
  <c r="E31" i="3"/>
  <c r="F31" i="3"/>
  <c r="G31" i="3"/>
  <c r="H31" i="3"/>
  <c r="B31" i="3"/>
  <c r="C20" i="3"/>
  <c r="D20" i="3"/>
  <c r="E20" i="3"/>
  <c r="F20" i="3"/>
  <c r="G20" i="3"/>
  <c r="H20" i="3"/>
  <c r="B20" i="3"/>
  <c r="C14" i="3"/>
  <c r="D14" i="3"/>
  <c r="E14" i="3"/>
  <c r="F14" i="3"/>
  <c r="G14" i="3"/>
  <c r="H14" i="3"/>
  <c r="H38" i="3" s="1"/>
  <c r="B14" i="3"/>
  <c r="H28" i="2"/>
  <c r="H9" i="2"/>
  <c r="H7" i="2"/>
  <c r="H18" i="2" s="1"/>
  <c r="H29" i="1"/>
  <c r="H24" i="1"/>
  <c r="H47" i="1"/>
  <c r="H7" i="4" s="1"/>
  <c r="H11" i="1"/>
  <c r="H6" i="1"/>
  <c r="D33" i="3" l="1"/>
  <c r="D36" i="3" s="1"/>
  <c r="E33" i="3"/>
  <c r="E36" i="3" s="1"/>
  <c r="B33" i="3"/>
  <c r="B36" i="3" s="1"/>
  <c r="F33" i="3"/>
  <c r="F36" i="3" s="1"/>
  <c r="C33" i="3"/>
  <c r="C36" i="3" s="1"/>
  <c r="H45" i="1"/>
  <c r="H55" i="1" s="1"/>
  <c r="H20" i="1"/>
  <c r="H33" i="3"/>
  <c r="H36" i="3" s="1"/>
  <c r="G33" i="3"/>
  <c r="G36" i="3" s="1"/>
  <c r="H10" i="4"/>
  <c r="H23" i="2"/>
  <c r="H26" i="2" s="1"/>
  <c r="H31" i="2" s="1"/>
  <c r="H57" i="1"/>
  <c r="H8" i="4"/>
  <c r="H5" i="4" l="1"/>
  <c r="H11" i="4"/>
  <c r="H6" i="4"/>
  <c r="H33" i="2"/>
  <c r="H9" i="4"/>
  <c r="C38" i="3"/>
  <c r="D38" i="3"/>
  <c r="E38" i="3"/>
  <c r="F38" i="3"/>
  <c r="G38" i="3"/>
  <c r="B38" i="3"/>
  <c r="C28" i="2"/>
  <c r="D28" i="2"/>
  <c r="E28" i="2"/>
  <c r="F28" i="2"/>
  <c r="G28" i="2"/>
  <c r="B28" i="2"/>
  <c r="C9" i="2"/>
  <c r="D9" i="2"/>
  <c r="E9" i="2"/>
  <c r="F9" i="2"/>
  <c r="G9" i="2"/>
  <c r="B9" i="2"/>
  <c r="C7" i="2"/>
  <c r="D7" i="2"/>
  <c r="E7" i="2"/>
  <c r="F7" i="2"/>
  <c r="G7" i="2"/>
  <c r="B7" i="2"/>
  <c r="C29" i="1"/>
  <c r="D29" i="1"/>
  <c r="E29" i="1"/>
  <c r="F29" i="1"/>
  <c r="G29" i="1"/>
  <c r="B29" i="1"/>
  <c r="C24" i="1"/>
  <c r="D24" i="1"/>
  <c r="E24" i="1"/>
  <c r="F24" i="1"/>
  <c r="G24" i="1"/>
  <c r="B24" i="1"/>
  <c r="C47" i="1"/>
  <c r="D47" i="1"/>
  <c r="D7" i="4" s="1"/>
  <c r="E47" i="1"/>
  <c r="F47" i="1"/>
  <c r="G47" i="1"/>
  <c r="B47" i="1"/>
  <c r="B7" i="4" s="1"/>
  <c r="C11" i="1"/>
  <c r="D11" i="1"/>
  <c r="E11" i="1"/>
  <c r="F11" i="1"/>
  <c r="G11" i="1"/>
  <c r="B11" i="1"/>
  <c r="C6" i="1"/>
  <c r="D6" i="1"/>
  <c r="E6" i="1"/>
  <c r="F6" i="1"/>
  <c r="G6" i="1"/>
  <c r="B6" i="1"/>
  <c r="G18" i="2" l="1"/>
  <c r="G10" i="4" s="1"/>
  <c r="C18" i="2"/>
  <c r="C10" i="4" s="1"/>
  <c r="F8" i="4"/>
  <c r="C20" i="1"/>
  <c r="E8" i="4"/>
  <c r="G20" i="1"/>
  <c r="B18" i="2"/>
  <c r="B10" i="4" s="1"/>
  <c r="D18" i="2"/>
  <c r="D23" i="2" s="1"/>
  <c r="D26" i="2" s="1"/>
  <c r="D31" i="2" s="1"/>
  <c r="D20" i="1"/>
  <c r="B20" i="1"/>
  <c r="C57" i="1"/>
  <c r="C7" i="4"/>
  <c r="F20" i="1"/>
  <c r="B8" i="4"/>
  <c r="D8" i="4"/>
  <c r="F57" i="1"/>
  <c r="F7" i="4"/>
  <c r="B57" i="1"/>
  <c r="F18" i="2"/>
  <c r="G57" i="1"/>
  <c r="G7" i="4"/>
  <c r="E20" i="1"/>
  <c r="G8" i="4"/>
  <c r="C8" i="4"/>
  <c r="E57" i="1"/>
  <c r="E7" i="4"/>
  <c r="D57" i="1"/>
  <c r="E18" i="2"/>
  <c r="F45" i="1"/>
  <c r="F55" i="1" s="1"/>
  <c r="G45" i="1"/>
  <c r="G55" i="1" s="1"/>
  <c r="D45" i="1"/>
  <c r="D55" i="1" s="1"/>
  <c r="E45" i="1"/>
  <c r="E55" i="1" s="1"/>
  <c r="C45" i="1"/>
  <c r="C55" i="1" s="1"/>
  <c r="B45" i="1"/>
  <c r="B55" i="1" s="1"/>
  <c r="C23" i="2" l="1"/>
  <c r="C26" i="2" s="1"/>
  <c r="C31" i="2" s="1"/>
  <c r="C6" i="4" s="1"/>
  <c r="G23" i="2"/>
  <c r="G26" i="2" s="1"/>
  <c r="G31" i="2" s="1"/>
  <c r="G33" i="2" s="1"/>
  <c r="D10" i="4"/>
  <c r="B23" i="2"/>
  <c r="B26" i="2" s="1"/>
  <c r="B31" i="2" s="1"/>
  <c r="B5" i="4" s="1"/>
  <c r="E23" i="2"/>
  <c r="E26" i="2" s="1"/>
  <c r="E31" i="2" s="1"/>
  <c r="E10" i="4"/>
  <c r="C5" i="4"/>
  <c r="D33" i="2"/>
  <c r="D11" i="4"/>
  <c r="D9" i="4"/>
  <c r="D5" i="4"/>
  <c r="D6" i="4"/>
  <c r="F23" i="2"/>
  <c r="F26" i="2" s="1"/>
  <c r="F31" i="2" s="1"/>
  <c r="F10" i="4"/>
  <c r="B6" i="4"/>
  <c r="B33" i="2" l="1"/>
  <c r="C11" i="4"/>
  <c r="G6" i="4"/>
  <c r="C33" i="2"/>
  <c r="C9" i="4"/>
  <c r="G5" i="4"/>
  <c r="G9" i="4"/>
  <c r="G11" i="4"/>
  <c r="B9" i="4"/>
  <c r="B11" i="4"/>
  <c r="F33" i="2"/>
  <c r="F6" i="4"/>
  <c r="F9" i="4"/>
  <c r="F5" i="4"/>
  <c r="F11" i="4"/>
  <c r="E33" i="2"/>
  <c r="E6" i="4"/>
  <c r="E11" i="4"/>
  <c r="E9" i="4"/>
  <c r="E5" i="4"/>
</calcChain>
</file>

<file path=xl/sharedStrings.xml><?xml version="1.0" encoding="utf-8"?>
<sst xmlns="http://schemas.openxmlformats.org/spreadsheetml/2006/main" count="115" uniqueCount="108">
  <si>
    <t>ASSETS</t>
  </si>
  <si>
    <t>NON CURRENT ASSETS</t>
  </si>
  <si>
    <t>CURRENT ASSETS</t>
  </si>
  <si>
    <t>Cash and Cash Equivalents</t>
  </si>
  <si>
    <t>Gross Profit</t>
  </si>
  <si>
    <t>Operating Profit</t>
  </si>
  <si>
    <t>Inventories</t>
  </si>
  <si>
    <t>Share Capital</t>
  </si>
  <si>
    <t>Property,Plant  and  Equipment</t>
  </si>
  <si>
    <t>Contribution to WPPF</t>
  </si>
  <si>
    <t>Current</t>
  </si>
  <si>
    <t>Deferred</t>
  </si>
  <si>
    <t>Deferred Tax Liability</t>
  </si>
  <si>
    <t>Acquisition of Fixed Assets</t>
  </si>
  <si>
    <t>Capital Work in Progress</t>
  </si>
  <si>
    <t>Investment in Shares</t>
  </si>
  <si>
    <t>General Reserve</t>
  </si>
  <si>
    <t>Account Receivable</t>
  </si>
  <si>
    <t>Advances, Deposits and Sundry Receivables</t>
  </si>
  <si>
    <t>Dividend Equalization</t>
  </si>
  <si>
    <t>Retained Earnings</t>
  </si>
  <si>
    <t>Long Term Loan</t>
  </si>
  <si>
    <t>Lease Liabilities</t>
  </si>
  <si>
    <t>Accounts Payable</t>
  </si>
  <si>
    <t>Bank Overdrafts - Secured</t>
  </si>
  <si>
    <t>Overdue installments of Long Term Loan</t>
  </si>
  <si>
    <t>Overdue installments of Lease Liabilities</t>
  </si>
  <si>
    <t>Lease Liability(current Maturity)</t>
  </si>
  <si>
    <t>Long term Loan(Current Maturity)</t>
  </si>
  <si>
    <t>Unclaimed Dividend</t>
  </si>
  <si>
    <t>Other Liabilities</t>
  </si>
  <si>
    <t>Administrative Expenses</t>
  </si>
  <si>
    <t>Marketing Expenses</t>
  </si>
  <si>
    <t>Agent's Commission on Export Sales</t>
  </si>
  <si>
    <t>Share Issue Expenses-Write off</t>
  </si>
  <si>
    <t>Financial Charges</t>
  </si>
  <si>
    <t>Lease Expenses</t>
  </si>
  <si>
    <t>Collection from Turnover and Recoveries</t>
  </si>
  <si>
    <t>Payments to Suppliers and Employees</t>
  </si>
  <si>
    <t>Interest paid</t>
  </si>
  <si>
    <t>Lease Expenses paid</t>
  </si>
  <si>
    <t>Agent's Commission paid on exports</t>
  </si>
  <si>
    <t>Income tax deducted at source</t>
  </si>
  <si>
    <t>Block Loan Repaid</t>
  </si>
  <si>
    <t>Sonali Bank Demand Loan</t>
  </si>
  <si>
    <t>Project Loan(ETP) Received</t>
  </si>
  <si>
    <t>Repayment of Lease Liability</t>
  </si>
  <si>
    <t>Syndicated Term Loan Repaid</t>
  </si>
  <si>
    <t>Dividend Paid</t>
  </si>
  <si>
    <t>Revaluation Surplus</t>
  </si>
  <si>
    <t>Foreign Currencies Gain/Loss</t>
  </si>
  <si>
    <t>ALLTEX INDUSTRIES LIMITED</t>
  </si>
  <si>
    <t>Ratio</t>
  </si>
  <si>
    <t>Debt to Equity</t>
  </si>
  <si>
    <t>Current Ratio</t>
  </si>
  <si>
    <t>Net Margin</t>
  </si>
  <si>
    <t>Operating Margin</t>
  </si>
  <si>
    <t>Trade Receivable</t>
  </si>
  <si>
    <t>Export Incentive Receivable</t>
  </si>
  <si>
    <t>Income Tax deducted at Source</t>
  </si>
  <si>
    <t>Tax Holiday Reserve</t>
  </si>
  <si>
    <t>Accrued Expenses</t>
  </si>
  <si>
    <t>Liabilities for Goods</t>
  </si>
  <si>
    <t>Provision for WPPF</t>
  </si>
  <si>
    <t>Provision for Income Tax</t>
  </si>
  <si>
    <t>Add: Non Operating Income</t>
  </si>
  <si>
    <t>Add: Other Income</t>
  </si>
  <si>
    <t>Short term loan secured</t>
  </si>
  <si>
    <t>Accurals &amp; Provision</t>
  </si>
  <si>
    <t>Foreign currency Exchange( agin /Loss)</t>
  </si>
  <si>
    <t>Unrealized foreign exchange gian/loss on cash &amp; cash equivalent</t>
  </si>
  <si>
    <t>As at year end</t>
  </si>
  <si>
    <t>Balance Sheet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</si>
  <si>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</si>
  <si>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</si>
  <si>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</si>
  <si>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</si>
  <si>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</si>
  <si>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</si>
  <si>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</si>
  <si>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</si>
  <si>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</si>
  <si>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</si>
  <si>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</si>
  <si>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</si>
  <si>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</si>
  <si>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</si>
  <si>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</si>
  <si>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</si>
  <si>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</si>
  <si>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</si>
  <si>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</si>
  <si>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</si>
  <si>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</si>
  <si>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</si>
  <si>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</si>
  <si>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</si>
  <si>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</si>
  <si>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</si>
  <si>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</si>
  <si>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</si>
  <si>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</si>
  <si>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</si>
  <si>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Payment of financial expense</t>
  </si>
  <si>
    <t>Payment of income tax</t>
  </si>
  <si>
    <t>Disposal of Fixed Assets</t>
  </si>
  <si>
    <t>Long term loan received</t>
  </si>
  <si>
    <t>Short term loan received/(repayment)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</si>
</sst>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  <numFmt numFmtId="166" formatCode="[$-409]d\-mmm\-yy;@"/>
    <numFmt numFmtId="167" formatCode="_(* #,##0.00_);_(* \(#,##0.00\);_(* &quot;-&quot;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1" applyNumberFormat="1" applyFont="1"/>
    <xf numFmtId="165" fontId="0" fillId="0" borderId="0" xfId="0" applyNumberFormat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Font="1"/>
    <xf numFmtId="41" fontId="1" fillId="0" borderId="4" xfId="0" applyNumberFormat="1" applyFont="1" applyBorder="1"/>
    <xf numFmtId="41" fontId="3" fillId="0" borderId="4" xfId="0" applyNumberFormat="1" applyFont="1" applyBorder="1"/>
    <xf numFmtId="166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0" fillId="0" borderId="0" xfId="0" applyNumberFormat="1" applyAlignment="1">
      <alignment wrapText="1"/>
    </xf>
    <xf numFmtId="41" fontId="0" fillId="0" borderId="1" xfId="0" applyNumberForma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Border="1"/>
    <xf numFmtId="41" fontId="0" fillId="0" borderId="0" xfId="0" applyNumberFormat="1" applyFont="1" applyFill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Alignment="1">
      <alignment horizontal="center"/>
    </xf>
    <xf numFmtId="41" fontId="0" fillId="0" borderId="0" xfId="0" applyNumberFormat="1" applyBorder="1"/>
    <xf numFmtId="167" fontId="1" fillId="0" borderId="3" xfId="0" applyNumberFormat="1" applyFont="1" applyBorder="1" applyAlignment="1">
      <alignment horizontal="center"/>
    </xf>
    <xf numFmtId="0" fontId="0" fillId="0" borderId="0" xfId="0" applyNumberFormat="1" applyBorder="1"/>
    <xf numFmtId="41" fontId="0" fillId="0" borderId="0" xfId="0" applyNumberFormat="1" applyFill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3" fontId="0" fillId="0" borderId="0" xfId="0" applyNumberFormat="1"/>
    <xf numFmtId="168" fontId="0" fillId="0" borderId="0" xfId="2" applyNumberFormat="1" applyFont="1"/>
    <xf numFmtId="3" fontId="0" fillId="0" borderId="1" xfId="0" applyNumberForma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8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41.140625" style="13" customWidth="1"/>
    <col min="2" max="2" width="14.42578125" style="4" bestFit="1" customWidth="1"/>
    <col min="3" max="8" width="14.28515625" style="4" bestFit="1" customWidth="1"/>
    <col min="9" max="9" width="16" style="4" bestFit="1" customWidth="1"/>
    <col min="10" max="16384" width="9.140625" style="4"/>
  </cols>
  <sheetData>
    <row r="1" spans="1:9" x14ac:dyDescent="0.25">
      <c r="A1" s="28" t="s">
        <v>51</v>
      </c>
      <c r="B1"/>
      <c r="C1"/>
      <c r="D1"/>
      <c r="E1"/>
      <c r="F1"/>
      <c r="G1"/>
      <c r="H1"/>
    </row>
    <row r="2" spans="1:9" x14ac:dyDescent="0.25">
      <c r="A2" s="28" t="s">
        <v>72</v>
      </c>
      <c r="B2"/>
      <c r="C2"/>
      <c r="D2"/>
      <c r="E2"/>
      <c r="F2"/>
      <c r="G2"/>
      <c r="H2"/>
    </row>
    <row r="3" spans="1:9" x14ac:dyDescent="0.25">
      <c r="A3" s="28" t="s">
        <v>71</v>
      </c>
      <c r="B3"/>
      <c r="C3"/>
      <c r="D3"/>
      <c r="E3"/>
      <c r="F3"/>
      <c r="G3"/>
      <c r="H3"/>
    </row>
    <row r="4" spans="1:9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29" t="s">
        <v>0</v>
      </c>
    </row>
    <row r="6" spans="1:9" x14ac:dyDescent="0.25">
      <c r="A6" s="30" t="s">
        <v>1</v>
      </c>
      <c r="B6" s="5">
        <f>SUM(B7:B9)</f>
        <v>1381744509</v>
      </c>
      <c r="C6" s="5">
        <f t="shared" ref="C6:I6" si="0">SUM(C7:C9)</f>
        <v>1322389826</v>
      </c>
      <c r="D6" s="5">
        <f t="shared" si="0"/>
        <v>1266425652</v>
      </c>
      <c r="E6" s="5">
        <f t="shared" si="0"/>
        <v>2430998867</v>
      </c>
      <c r="F6" s="5">
        <f t="shared" si="0"/>
        <v>2386952500</v>
      </c>
      <c r="G6" s="5">
        <f t="shared" si="0"/>
        <v>2398655019</v>
      </c>
      <c r="H6" s="5">
        <f t="shared" si="0"/>
        <v>2403648032</v>
      </c>
      <c r="I6" s="5">
        <f t="shared" si="0"/>
        <v>2341724935</v>
      </c>
    </row>
    <row r="7" spans="1:9" x14ac:dyDescent="0.25">
      <c r="A7" s="13" t="s">
        <v>8</v>
      </c>
      <c r="B7" s="4">
        <v>1311744509</v>
      </c>
      <c r="C7" s="4">
        <v>1252389826</v>
      </c>
      <c r="D7" s="6">
        <v>1196041016</v>
      </c>
      <c r="E7" s="4">
        <v>2299164116</v>
      </c>
      <c r="F7" s="6">
        <v>2310629900</v>
      </c>
      <c r="G7" s="4">
        <v>2328655019</v>
      </c>
      <c r="H7" s="4">
        <v>2333648032</v>
      </c>
      <c r="I7" s="36">
        <v>2271724935</v>
      </c>
    </row>
    <row r="8" spans="1:9" x14ac:dyDescent="0.25">
      <c r="A8" s="13" t="s">
        <v>14</v>
      </c>
      <c r="B8" s="4">
        <v>0</v>
      </c>
      <c r="C8" s="4">
        <v>0</v>
      </c>
      <c r="D8" s="6">
        <v>384636</v>
      </c>
      <c r="E8" s="4">
        <v>61834751</v>
      </c>
      <c r="F8" s="6">
        <v>6322600</v>
      </c>
      <c r="G8" s="4">
        <v>0</v>
      </c>
      <c r="H8" s="4">
        <v>0</v>
      </c>
    </row>
    <row r="9" spans="1:9" x14ac:dyDescent="0.25">
      <c r="A9" s="13" t="s">
        <v>15</v>
      </c>
      <c r="B9" s="4">
        <v>70000000</v>
      </c>
      <c r="C9" s="4">
        <v>70000000</v>
      </c>
      <c r="D9" s="6">
        <v>70000000</v>
      </c>
      <c r="E9" s="4">
        <v>70000000</v>
      </c>
      <c r="F9" s="6">
        <v>70000000</v>
      </c>
      <c r="G9" s="4">
        <v>70000000</v>
      </c>
      <c r="H9" s="4">
        <v>70000000</v>
      </c>
      <c r="I9" s="4">
        <v>70000000</v>
      </c>
    </row>
    <row r="10" spans="1:9" x14ac:dyDescent="0.25">
      <c r="D10" s="6"/>
      <c r="F10" s="6"/>
      <c r="G10" s="6"/>
    </row>
    <row r="11" spans="1:9" x14ac:dyDescent="0.25">
      <c r="A11" s="30" t="s">
        <v>2</v>
      </c>
      <c r="B11" s="5">
        <f>SUM(B12:B18)</f>
        <v>1214937249</v>
      </c>
      <c r="C11" s="5">
        <f t="shared" ref="C11:I11" si="1">SUM(C12:C18)</f>
        <v>1415367568</v>
      </c>
      <c r="D11" s="5">
        <f t="shared" si="1"/>
        <v>1624841954</v>
      </c>
      <c r="E11" s="5">
        <f t="shared" si="1"/>
        <v>1569509974</v>
      </c>
      <c r="F11" s="5">
        <f t="shared" si="1"/>
        <v>1587820220</v>
      </c>
      <c r="G11" s="5">
        <f t="shared" si="1"/>
        <v>1523855470</v>
      </c>
      <c r="H11" s="5">
        <f t="shared" si="1"/>
        <v>1310011606</v>
      </c>
      <c r="I11" s="5">
        <f t="shared" si="1"/>
        <v>1053860984</v>
      </c>
    </row>
    <row r="12" spans="1:9" x14ac:dyDescent="0.25">
      <c r="A12" s="14" t="s">
        <v>6</v>
      </c>
      <c r="B12" s="4">
        <v>633845318</v>
      </c>
      <c r="C12" s="6">
        <v>885223025</v>
      </c>
      <c r="D12" s="6">
        <v>1087926119</v>
      </c>
      <c r="E12" s="6">
        <v>1053447402</v>
      </c>
      <c r="F12" s="6">
        <v>1062370066</v>
      </c>
      <c r="G12" s="6">
        <v>998006583</v>
      </c>
      <c r="H12" s="4">
        <v>845663230</v>
      </c>
      <c r="I12" s="36">
        <v>558491073</v>
      </c>
    </row>
    <row r="13" spans="1:9" x14ac:dyDescent="0.25">
      <c r="A13" s="14" t="s">
        <v>57</v>
      </c>
      <c r="C13" s="6"/>
      <c r="D13" s="6"/>
      <c r="E13" s="6"/>
      <c r="F13" s="6"/>
      <c r="G13" s="6"/>
    </row>
    <row r="14" spans="1:9" x14ac:dyDescent="0.25">
      <c r="A14" s="14" t="s">
        <v>58</v>
      </c>
      <c r="C14" s="6"/>
      <c r="D14" s="6"/>
      <c r="E14" s="6"/>
      <c r="F14" s="6"/>
      <c r="G14" s="6"/>
    </row>
    <row r="15" spans="1:9" x14ac:dyDescent="0.25">
      <c r="A15" s="14" t="s">
        <v>17</v>
      </c>
      <c r="B15" s="4">
        <v>255514493</v>
      </c>
      <c r="C15" s="6">
        <v>292023786</v>
      </c>
      <c r="D15" s="6">
        <v>244857805</v>
      </c>
      <c r="E15" s="6">
        <v>314657900</v>
      </c>
      <c r="F15" s="6">
        <v>306181560</v>
      </c>
      <c r="G15" s="6">
        <v>342946153</v>
      </c>
      <c r="H15" s="4">
        <v>289340394</v>
      </c>
      <c r="I15" s="36">
        <v>334659512</v>
      </c>
    </row>
    <row r="16" spans="1:9" x14ac:dyDescent="0.25">
      <c r="A16" s="14" t="s">
        <v>59</v>
      </c>
      <c r="C16" s="6"/>
      <c r="D16" s="6"/>
      <c r="E16" s="6"/>
      <c r="F16" s="6"/>
      <c r="G16" s="6"/>
    </row>
    <row r="17" spans="1:9" x14ac:dyDescent="0.25">
      <c r="A17" s="14" t="s">
        <v>18</v>
      </c>
      <c r="B17" s="4">
        <v>125392075</v>
      </c>
      <c r="C17" s="6">
        <v>145895436</v>
      </c>
      <c r="D17" s="6">
        <v>169098842</v>
      </c>
      <c r="E17" s="6">
        <v>172513377</v>
      </c>
      <c r="F17" s="6">
        <v>185287316</v>
      </c>
      <c r="G17" s="6">
        <v>155572670</v>
      </c>
      <c r="H17" s="4">
        <v>156485622</v>
      </c>
      <c r="I17" s="36">
        <v>152162651</v>
      </c>
    </row>
    <row r="18" spans="1:9" x14ac:dyDescent="0.25">
      <c r="A18" s="14" t="s">
        <v>3</v>
      </c>
      <c r="B18" s="4">
        <v>200185363</v>
      </c>
      <c r="C18" s="6">
        <v>92225321</v>
      </c>
      <c r="D18" s="6">
        <v>122959188</v>
      </c>
      <c r="E18" s="6">
        <v>28891295</v>
      </c>
      <c r="F18" s="6">
        <v>33981278</v>
      </c>
      <c r="G18" s="6">
        <v>27330064</v>
      </c>
      <c r="H18" s="4">
        <v>18522360</v>
      </c>
      <c r="I18" s="36">
        <v>8547748</v>
      </c>
    </row>
    <row r="20" spans="1:9" x14ac:dyDescent="0.25">
      <c r="A20" s="12"/>
      <c r="B20" s="5">
        <f>B6+B11</f>
        <v>2596681758</v>
      </c>
      <c r="C20" s="5">
        <f t="shared" ref="C20:F20" si="2">C6+C11</f>
        <v>2737757394</v>
      </c>
      <c r="D20" s="5">
        <f t="shared" si="2"/>
        <v>2891267606</v>
      </c>
      <c r="E20" s="5">
        <f t="shared" si="2"/>
        <v>4000508841</v>
      </c>
      <c r="F20" s="5">
        <f t="shared" si="2"/>
        <v>3974772720</v>
      </c>
      <c r="G20" s="5">
        <f>G6+G11</f>
        <v>3922510489</v>
      </c>
      <c r="H20" s="5">
        <f>H6+H11</f>
        <v>3713659638</v>
      </c>
      <c r="I20" s="5">
        <f>I6+I11</f>
        <v>3395585919</v>
      </c>
    </row>
    <row r="22" spans="1:9" ht="15.75" x14ac:dyDescent="0.25">
      <c r="A22" s="31" t="s">
        <v>73</v>
      </c>
    </row>
    <row r="23" spans="1:9" ht="15.75" x14ac:dyDescent="0.25">
      <c r="A23" s="32" t="s">
        <v>74</v>
      </c>
    </row>
    <row r="24" spans="1:9" x14ac:dyDescent="0.25">
      <c r="A24" s="30" t="s">
        <v>75</v>
      </c>
      <c r="B24" s="5">
        <f>SUM(B25:B27)</f>
        <v>693492766</v>
      </c>
      <c r="C24" s="5">
        <f t="shared" ref="C24:I24" si="3">SUM(C25:C27)</f>
        <v>436763975</v>
      </c>
      <c r="D24" s="5">
        <f t="shared" si="3"/>
        <v>280956291</v>
      </c>
      <c r="E24" s="5">
        <f t="shared" si="3"/>
        <v>530379597</v>
      </c>
      <c r="F24" s="5">
        <f t="shared" si="3"/>
        <v>1266291517</v>
      </c>
      <c r="G24" s="5">
        <f t="shared" si="3"/>
        <v>583309393</v>
      </c>
      <c r="H24" s="5">
        <f t="shared" si="3"/>
        <v>233784508</v>
      </c>
      <c r="I24" s="5">
        <f t="shared" si="3"/>
        <v>1520794048</v>
      </c>
    </row>
    <row r="25" spans="1:9" x14ac:dyDescent="0.25">
      <c r="A25" s="13" t="s">
        <v>21</v>
      </c>
      <c r="B25" s="4">
        <v>458608900</v>
      </c>
      <c r="C25" s="4">
        <v>127178719</v>
      </c>
      <c r="D25" s="4">
        <v>165243466</v>
      </c>
      <c r="E25" s="4">
        <v>249398224</v>
      </c>
      <c r="F25" s="4">
        <v>985003574</v>
      </c>
      <c r="G25" s="6">
        <v>302287247</v>
      </c>
      <c r="H25" s="4">
        <v>72592018</v>
      </c>
      <c r="I25" s="36">
        <v>1405905736</v>
      </c>
    </row>
    <row r="26" spans="1:9" x14ac:dyDescent="0.25">
      <c r="A26" s="13" t="s">
        <v>22</v>
      </c>
      <c r="B26" s="4">
        <v>120740309</v>
      </c>
      <c r="C26" s="4">
        <v>193349096</v>
      </c>
      <c r="D26" s="4">
        <v>0</v>
      </c>
      <c r="E26" s="4">
        <v>0</v>
      </c>
      <c r="F26" s="4">
        <v>0</v>
      </c>
      <c r="G26" s="6">
        <v>0</v>
      </c>
      <c r="H26" s="6">
        <v>0</v>
      </c>
    </row>
    <row r="27" spans="1:9" x14ac:dyDescent="0.25">
      <c r="A27" s="13" t="s">
        <v>12</v>
      </c>
      <c r="B27" s="4">
        <v>114143557</v>
      </c>
      <c r="C27" s="4">
        <v>116236160</v>
      </c>
      <c r="D27" s="4">
        <v>115712825</v>
      </c>
      <c r="E27" s="4">
        <v>280981373</v>
      </c>
      <c r="F27" s="4">
        <v>281287943</v>
      </c>
      <c r="G27" s="6">
        <v>281022146</v>
      </c>
      <c r="H27" s="4">
        <v>161192490</v>
      </c>
      <c r="I27" s="36">
        <v>114888312</v>
      </c>
    </row>
    <row r="29" spans="1:9" x14ac:dyDescent="0.25">
      <c r="A29" s="30" t="s">
        <v>76</v>
      </c>
      <c r="B29" s="5">
        <f>SUM(B30:B43)</f>
        <v>1453727515</v>
      </c>
      <c r="C29" s="5">
        <f t="shared" ref="C29:I29" si="4">SUM(C30:C43)</f>
        <v>1912151918</v>
      </c>
      <c r="D29" s="5">
        <f t="shared" si="4"/>
        <v>2074742324</v>
      </c>
      <c r="E29" s="5">
        <f t="shared" si="4"/>
        <v>1931094026</v>
      </c>
      <c r="F29" s="5">
        <f t="shared" si="4"/>
        <v>1161378820</v>
      </c>
      <c r="G29" s="5">
        <f t="shared" si="4"/>
        <v>1911117364</v>
      </c>
      <c r="H29" s="5">
        <f t="shared" si="4"/>
        <v>2464838222</v>
      </c>
      <c r="I29" s="5">
        <f t="shared" si="4"/>
        <v>1200380483</v>
      </c>
    </row>
    <row r="30" spans="1:9" x14ac:dyDescent="0.25">
      <c r="A30" s="14" t="s">
        <v>23</v>
      </c>
      <c r="B30" s="4">
        <v>326186050</v>
      </c>
      <c r="C30" s="6">
        <v>307162220</v>
      </c>
      <c r="D30" s="6">
        <v>330661639</v>
      </c>
      <c r="E30" s="6">
        <v>239312225</v>
      </c>
      <c r="F30" s="6">
        <v>242507315</v>
      </c>
      <c r="G30" s="6">
        <v>180170955</v>
      </c>
      <c r="H30" s="4">
        <v>6548526</v>
      </c>
      <c r="I30" s="36">
        <v>5567844</v>
      </c>
    </row>
    <row r="31" spans="1:9" x14ac:dyDescent="0.25">
      <c r="A31" s="13" t="s">
        <v>24</v>
      </c>
      <c r="B31" s="4">
        <v>139825344</v>
      </c>
      <c r="C31" s="4">
        <v>153804154</v>
      </c>
      <c r="D31" s="27">
        <v>132651490</v>
      </c>
      <c r="E31" s="4">
        <v>148034733</v>
      </c>
      <c r="F31" s="4">
        <v>99323175</v>
      </c>
      <c r="G31" s="4">
        <v>42199470</v>
      </c>
      <c r="H31" s="4">
        <v>0</v>
      </c>
    </row>
    <row r="32" spans="1:9" x14ac:dyDescent="0.25">
      <c r="A32" s="13" t="s">
        <v>67</v>
      </c>
      <c r="D32" s="27"/>
      <c r="H32" s="4">
        <v>364425156</v>
      </c>
    </row>
    <row r="33" spans="1:9" x14ac:dyDescent="0.25">
      <c r="A33" s="13" t="s">
        <v>61</v>
      </c>
      <c r="D33" s="27"/>
      <c r="G33" s="4">
        <v>0</v>
      </c>
      <c r="H33" s="4">
        <v>0</v>
      </c>
    </row>
    <row r="34" spans="1:9" x14ac:dyDescent="0.25">
      <c r="A34" s="13" t="s">
        <v>62</v>
      </c>
      <c r="D34" s="27"/>
      <c r="G34" s="4">
        <v>0</v>
      </c>
      <c r="H34" s="4">
        <v>0</v>
      </c>
    </row>
    <row r="35" spans="1:9" x14ac:dyDescent="0.25">
      <c r="A35" s="13" t="s">
        <v>63</v>
      </c>
      <c r="D35" s="27"/>
      <c r="G35" s="4">
        <v>0</v>
      </c>
      <c r="H35" s="4">
        <v>0</v>
      </c>
    </row>
    <row r="36" spans="1:9" x14ac:dyDescent="0.25">
      <c r="A36" s="13" t="s">
        <v>64</v>
      </c>
      <c r="D36" s="27"/>
      <c r="G36" s="4">
        <v>0</v>
      </c>
      <c r="H36" s="4">
        <v>0</v>
      </c>
    </row>
    <row r="37" spans="1:9" x14ac:dyDescent="0.25">
      <c r="A37" s="13" t="s">
        <v>25</v>
      </c>
      <c r="B37" s="4">
        <v>379027496</v>
      </c>
      <c r="C37" s="4">
        <v>1010540008</v>
      </c>
      <c r="D37" s="27">
        <v>0</v>
      </c>
      <c r="E37" s="4">
        <v>0</v>
      </c>
      <c r="F37" s="4">
        <v>0</v>
      </c>
      <c r="G37" s="4">
        <v>0</v>
      </c>
      <c r="H37" s="4">
        <v>0</v>
      </c>
    </row>
    <row r="38" spans="1:9" x14ac:dyDescent="0.25">
      <c r="A38" s="13" t="s">
        <v>26</v>
      </c>
      <c r="B38" s="4">
        <v>69303376</v>
      </c>
      <c r="C38" s="4">
        <v>221541</v>
      </c>
      <c r="D38" s="27">
        <v>0</v>
      </c>
      <c r="E38" s="4">
        <v>0</v>
      </c>
      <c r="F38" s="4">
        <v>0</v>
      </c>
      <c r="G38" s="4">
        <v>0</v>
      </c>
      <c r="H38" s="4">
        <v>0</v>
      </c>
    </row>
    <row r="39" spans="1:9" x14ac:dyDescent="0.25">
      <c r="A39" s="13" t="s">
        <v>28</v>
      </c>
      <c r="B39" s="4">
        <v>447377464</v>
      </c>
      <c r="C39" s="4">
        <v>331430181</v>
      </c>
      <c r="D39" s="4">
        <v>1557526698</v>
      </c>
      <c r="E39" s="4">
        <v>1490096440</v>
      </c>
      <c r="F39" s="4">
        <v>757216384</v>
      </c>
      <c r="G39" s="4">
        <v>1622397194</v>
      </c>
      <c r="H39" s="4">
        <v>2033654566</v>
      </c>
      <c r="I39" s="36">
        <v>1136636116</v>
      </c>
    </row>
    <row r="40" spans="1:9" x14ac:dyDescent="0.25">
      <c r="A40" s="13" t="s">
        <v>27</v>
      </c>
      <c r="B40" s="4">
        <v>30903295</v>
      </c>
      <c r="C40" s="4">
        <v>48406775</v>
      </c>
      <c r="D40" s="4">
        <v>0</v>
      </c>
      <c r="E40" s="4">
        <v>0</v>
      </c>
      <c r="F40" s="4">
        <v>0</v>
      </c>
      <c r="G40" s="4">
        <v>0</v>
      </c>
    </row>
    <row r="41" spans="1:9" x14ac:dyDescent="0.25">
      <c r="A41" s="13" t="s">
        <v>29</v>
      </c>
      <c r="B41" s="4">
        <v>25415899</v>
      </c>
      <c r="C41" s="4">
        <v>25415899</v>
      </c>
      <c r="D41" s="4">
        <v>1362899</v>
      </c>
      <c r="E41" s="4">
        <v>1362899</v>
      </c>
      <c r="F41" s="4">
        <v>2731901</v>
      </c>
      <c r="G41" s="4">
        <v>2687658</v>
      </c>
      <c r="H41" s="4">
        <v>2687658</v>
      </c>
      <c r="I41" s="36">
        <v>2687658</v>
      </c>
    </row>
    <row r="42" spans="1:9" x14ac:dyDescent="0.25">
      <c r="A42" s="13" t="s">
        <v>68</v>
      </c>
      <c r="G42" s="4">
        <v>0</v>
      </c>
      <c r="H42" s="4">
        <v>57522316</v>
      </c>
      <c r="I42" s="36">
        <v>55488865</v>
      </c>
    </row>
    <row r="43" spans="1:9" x14ac:dyDescent="0.25">
      <c r="A43" s="13" t="s">
        <v>30</v>
      </c>
      <c r="B43" s="4">
        <v>35688591</v>
      </c>
      <c r="C43" s="4">
        <v>35171140</v>
      </c>
      <c r="D43" s="4">
        <v>52539598</v>
      </c>
      <c r="E43" s="4">
        <v>52287729</v>
      </c>
      <c r="F43" s="4">
        <v>59600045</v>
      </c>
      <c r="G43" s="4">
        <v>63662087</v>
      </c>
      <c r="H43" s="4">
        <v>0</v>
      </c>
    </row>
    <row r="45" spans="1:9" x14ac:dyDescent="0.25">
      <c r="A45" s="12"/>
      <c r="B45" s="5">
        <f t="shared" ref="B45:I45" si="5">B24+B29</f>
        <v>2147220281</v>
      </c>
      <c r="C45" s="5">
        <f t="shared" si="5"/>
        <v>2348915893</v>
      </c>
      <c r="D45" s="5">
        <f t="shared" si="5"/>
        <v>2355698615</v>
      </c>
      <c r="E45" s="5">
        <f t="shared" si="5"/>
        <v>2461473623</v>
      </c>
      <c r="F45" s="5">
        <f t="shared" si="5"/>
        <v>2427670337</v>
      </c>
      <c r="G45" s="5">
        <f t="shared" si="5"/>
        <v>2494426757</v>
      </c>
      <c r="H45" s="5">
        <f t="shared" si="5"/>
        <v>2698622730</v>
      </c>
      <c r="I45" s="5">
        <f t="shared" si="5"/>
        <v>2721174531</v>
      </c>
    </row>
    <row r="46" spans="1:9" x14ac:dyDescent="0.25">
      <c r="A46" s="12"/>
      <c r="C46" s="5"/>
      <c r="D46" s="5"/>
      <c r="E46" s="5"/>
      <c r="F46" s="5"/>
    </row>
    <row r="47" spans="1:9" x14ac:dyDescent="0.25">
      <c r="A47" s="30" t="s">
        <v>77</v>
      </c>
      <c r="B47" s="5">
        <f t="shared" ref="B47:I47" si="6">SUM(B48:B53)</f>
        <v>449461477</v>
      </c>
      <c r="C47" s="5">
        <f t="shared" si="6"/>
        <v>388841501</v>
      </c>
      <c r="D47" s="5">
        <f t="shared" si="6"/>
        <v>535568991</v>
      </c>
      <c r="E47" s="5">
        <f t="shared" si="6"/>
        <v>1539035218</v>
      </c>
      <c r="F47" s="5">
        <f t="shared" si="6"/>
        <v>1547102383</v>
      </c>
      <c r="G47" s="5">
        <f t="shared" si="6"/>
        <v>1428083732</v>
      </c>
      <c r="H47" s="5">
        <f t="shared" si="6"/>
        <v>1015036908</v>
      </c>
      <c r="I47" s="5">
        <f t="shared" si="6"/>
        <v>674411388</v>
      </c>
    </row>
    <row r="48" spans="1:9" x14ac:dyDescent="0.25">
      <c r="A48" s="13" t="s">
        <v>7</v>
      </c>
      <c r="B48" s="4">
        <v>480000000</v>
      </c>
      <c r="C48" s="4">
        <v>480000000</v>
      </c>
      <c r="D48" s="4">
        <v>480000000</v>
      </c>
      <c r="E48" s="4">
        <v>528000000</v>
      </c>
      <c r="F48" s="4">
        <v>559680000</v>
      </c>
      <c r="G48" s="4">
        <v>559680000</v>
      </c>
      <c r="H48" s="4">
        <v>559680000</v>
      </c>
      <c r="I48" s="4">
        <v>559680000</v>
      </c>
    </row>
    <row r="49" spans="1:9" x14ac:dyDescent="0.25">
      <c r="A49" s="13" t="s">
        <v>19</v>
      </c>
      <c r="B49" s="4">
        <v>29000000</v>
      </c>
      <c r="C49" s="4">
        <v>29000000</v>
      </c>
      <c r="D49" s="4">
        <v>29000000</v>
      </c>
      <c r="E49" s="4">
        <v>0</v>
      </c>
      <c r="F49" s="4">
        <v>0</v>
      </c>
      <c r="G49" s="4">
        <v>0</v>
      </c>
      <c r="H49" s="4">
        <v>0</v>
      </c>
    </row>
    <row r="50" spans="1:9" x14ac:dyDescent="0.25">
      <c r="A50" s="13" t="s">
        <v>16</v>
      </c>
      <c r="B50" s="4">
        <v>169650000</v>
      </c>
      <c r="C50" s="4">
        <v>169650000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</row>
    <row r="51" spans="1:9" x14ac:dyDescent="0.25">
      <c r="A51" s="13" t="s">
        <v>49</v>
      </c>
      <c r="B51" s="4">
        <v>0</v>
      </c>
      <c r="C51" s="4">
        <v>0</v>
      </c>
      <c r="D51" s="4">
        <v>0</v>
      </c>
      <c r="E51" s="4">
        <v>939067113</v>
      </c>
      <c r="F51" s="4">
        <v>939067113</v>
      </c>
      <c r="G51" s="4">
        <v>939067113</v>
      </c>
      <c r="H51" s="4">
        <v>972210658</v>
      </c>
      <c r="I51" s="4">
        <v>972210658</v>
      </c>
    </row>
    <row r="52" spans="1:9" x14ac:dyDescent="0.25">
      <c r="A52" s="13" t="s">
        <v>60</v>
      </c>
    </row>
    <row r="53" spans="1:9" x14ac:dyDescent="0.25">
      <c r="A53" s="13" t="s">
        <v>20</v>
      </c>
      <c r="B53" s="4">
        <v>-229188523</v>
      </c>
      <c r="C53" s="4">
        <v>-289808499</v>
      </c>
      <c r="D53" s="4">
        <v>26568991</v>
      </c>
      <c r="E53" s="4">
        <v>71968105</v>
      </c>
      <c r="F53" s="4">
        <v>48355270</v>
      </c>
      <c r="G53" s="4">
        <v>-70663381</v>
      </c>
      <c r="H53" s="4">
        <v>-516853750</v>
      </c>
      <c r="I53" s="37">
        <v>-857479270</v>
      </c>
    </row>
    <row r="55" spans="1:9" x14ac:dyDescent="0.25">
      <c r="A55" s="12"/>
      <c r="B55" s="5">
        <f t="shared" ref="B55:I55" si="7">B45+B47</f>
        <v>2596681758</v>
      </c>
      <c r="C55" s="5">
        <f t="shared" si="7"/>
        <v>2737757394</v>
      </c>
      <c r="D55" s="5">
        <f t="shared" si="7"/>
        <v>2891267606</v>
      </c>
      <c r="E55" s="5">
        <f t="shared" si="7"/>
        <v>4000508841</v>
      </c>
      <c r="F55" s="5">
        <f t="shared" si="7"/>
        <v>3974772720</v>
      </c>
      <c r="G55" s="5">
        <f t="shared" si="7"/>
        <v>3922510489</v>
      </c>
      <c r="H55" s="5">
        <f t="shared" si="7"/>
        <v>3713659638</v>
      </c>
      <c r="I55" s="5">
        <f t="shared" si="7"/>
        <v>3395585919</v>
      </c>
    </row>
    <row r="57" spans="1:9" s="11" customFormat="1" x14ac:dyDescent="0.25">
      <c r="A57" s="33" t="s">
        <v>78</v>
      </c>
      <c r="B57" s="10">
        <f t="shared" ref="B57:H57" si="8">B47/(B48/10)</f>
        <v>9.3637807708333334</v>
      </c>
      <c r="C57" s="10">
        <f t="shared" si="8"/>
        <v>8.1008646041666665</v>
      </c>
      <c r="D57" s="10">
        <f t="shared" si="8"/>
        <v>11.1576873125</v>
      </c>
      <c r="E57" s="10">
        <f t="shared" si="8"/>
        <v>29.14839428030303</v>
      </c>
      <c r="F57" s="10">
        <f t="shared" si="8"/>
        <v>27.642624053030303</v>
      </c>
      <c r="G57" s="10">
        <f t="shared" si="8"/>
        <v>25.516075829045167</v>
      </c>
      <c r="H57" s="10">
        <f t="shared" si="8"/>
        <v>18.136022512864493</v>
      </c>
      <c r="I57" s="10">
        <f t="shared" ref="I57" si="9">I47/(I48/10)</f>
        <v>12.049946183533448</v>
      </c>
    </row>
    <row r="58" spans="1:9" x14ac:dyDescent="0.25">
      <c r="A58" s="33" t="s">
        <v>79</v>
      </c>
      <c r="B58" s="4">
        <f t="shared" ref="B58:D58" si="10">B48/10</f>
        <v>48000000</v>
      </c>
      <c r="C58" s="4">
        <f t="shared" si="10"/>
        <v>48000000</v>
      </c>
      <c r="D58" s="4">
        <f t="shared" si="10"/>
        <v>48000000</v>
      </c>
      <c r="E58" s="4">
        <f>E48/10</f>
        <v>52800000</v>
      </c>
      <c r="F58" s="4">
        <f t="shared" ref="F58:H58" si="11">F48/10</f>
        <v>55968000</v>
      </c>
      <c r="G58" s="4">
        <f t="shared" si="11"/>
        <v>55968000</v>
      </c>
      <c r="H58" s="4">
        <f t="shared" si="11"/>
        <v>55968000</v>
      </c>
      <c r="I58" s="4">
        <f t="shared" ref="I58" si="12">I48/10</f>
        <v>55968000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32" style="13" customWidth="1"/>
    <col min="2" max="4" width="14.5703125" style="4" bestFit="1" customWidth="1"/>
    <col min="5" max="5" width="15.42578125" style="4" bestFit="1" customWidth="1"/>
    <col min="6" max="7" width="14.5703125" style="4" bestFit="1" customWidth="1"/>
    <col min="8" max="8" width="13.42578125" style="4" bestFit="1" customWidth="1"/>
    <col min="9" max="9" width="15" style="4" bestFit="1" customWidth="1"/>
    <col min="10" max="16384" width="9.140625" style="4"/>
  </cols>
  <sheetData>
    <row r="1" spans="1:9" x14ac:dyDescent="0.25">
      <c r="A1" s="28" t="s">
        <v>51</v>
      </c>
      <c r="B1"/>
      <c r="C1"/>
      <c r="D1"/>
      <c r="E1"/>
      <c r="F1"/>
      <c r="G1"/>
      <c r="H1"/>
    </row>
    <row r="2" spans="1:9" x14ac:dyDescent="0.25">
      <c r="A2" s="28" t="s">
        <v>80</v>
      </c>
      <c r="B2"/>
      <c r="C2"/>
      <c r="D2"/>
      <c r="E2"/>
      <c r="F2"/>
      <c r="G2"/>
      <c r="H2"/>
    </row>
    <row r="3" spans="1:9" x14ac:dyDescent="0.25">
      <c r="A3" s="28" t="s">
        <v>71</v>
      </c>
      <c r="B3"/>
      <c r="C3"/>
      <c r="D3"/>
      <c r="E3"/>
      <c r="F3"/>
      <c r="G3"/>
      <c r="H3"/>
    </row>
    <row r="4" spans="1:9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3" t="s">
        <v>81</v>
      </c>
      <c r="B5" s="4">
        <v>2171832481</v>
      </c>
      <c r="C5" s="4">
        <v>2161644658</v>
      </c>
      <c r="D5" s="4">
        <v>2235964956</v>
      </c>
      <c r="E5" s="4">
        <v>1521894079</v>
      </c>
      <c r="F5" s="4">
        <v>1291677919</v>
      </c>
      <c r="G5" s="4">
        <v>1202065459</v>
      </c>
      <c r="H5" s="4">
        <v>390771783</v>
      </c>
      <c r="I5" s="36">
        <v>222243835</v>
      </c>
    </row>
    <row r="6" spans="1:9" x14ac:dyDescent="0.25">
      <c r="A6" t="s">
        <v>82</v>
      </c>
      <c r="B6" s="16">
        <v>1839800376</v>
      </c>
      <c r="C6" s="16">
        <v>1826454710</v>
      </c>
      <c r="D6" s="16">
        <v>1885297598</v>
      </c>
      <c r="E6" s="16">
        <v>1285074003</v>
      </c>
      <c r="F6" s="16">
        <v>1091341288</v>
      </c>
      <c r="G6" s="16">
        <v>1033165769</v>
      </c>
      <c r="H6" s="16">
        <v>635479359</v>
      </c>
      <c r="I6" s="38">
        <v>359131009</v>
      </c>
    </row>
    <row r="7" spans="1:9" x14ac:dyDescent="0.25">
      <c r="A7" s="33" t="s">
        <v>4</v>
      </c>
      <c r="B7" s="5">
        <f>B5-B6</f>
        <v>332032105</v>
      </c>
      <c r="C7" s="5">
        <f t="shared" ref="C7:I7" si="0">C5-C6</f>
        <v>335189948</v>
      </c>
      <c r="D7" s="5">
        <f t="shared" si="0"/>
        <v>350667358</v>
      </c>
      <c r="E7" s="5">
        <f t="shared" si="0"/>
        <v>236820076</v>
      </c>
      <c r="F7" s="5">
        <f t="shared" si="0"/>
        <v>200336631</v>
      </c>
      <c r="G7" s="5">
        <f t="shared" si="0"/>
        <v>168899690</v>
      </c>
      <c r="H7" s="5">
        <f t="shared" si="0"/>
        <v>-244707576</v>
      </c>
      <c r="I7" s="5">
        <f t="shared" si="0"/>
        <v>-136887174</v>
      </c>
    </row>
    <row r="8" spans="1:9" x14ac:dyDescent="0.25">
      <c r="A8" s="5"/>
      <c r="B8" s="5"/>
      <c r="C8" s="5"/>
      <c r="D8" s="5"/>
      <c r="E8" s="5"/>
      <c r="F8" s="5"/>
    </row>
    <row r="9" spans="1:9" x14ac:dyDescent="0.25">
      <c r="A9" s="33" t="s">
        <v>83</v>
      </c>
      <c r="B9" s="17">
        <f>SUM(B10:B14)</f>
        <v>174055059</v>
      </c>
      <c r="C9" s="17">
        <f t="shared" ref="C9:I9" si="1">SUM(C10:C14)</f>
        <v>156373246</v>
      </c>
      <c r="D9" s="17">
        <f t="shared" si="1"/>
        <v>157168278</v>
      </c>
      <c r="E9" s="17">
        <f t="shared" si="1"/>
        <v>103996592</v>
      </c>
      <c r="F9" s="17">
        <f t="shared" si="1"/>
        <v>95187465</v>
      </c>
      <c r="G9" s="17">
        <f t="shared" si="1"/>
        <v>94795298</v>
      </c>
      <c r="H9" s="17">
        <f t="shared" si="1"/>
        <v>52766197</v>
      </c>
      <c r="I9" s="17">
        <f t="shared" si="1"/>
        <v>25610396</v>
      </c>
    </row>
    <row r="10" spans="1:9" x14ac:dyDescent="0.25">
      <c r="A10" s="14" t="s">
        <v>31</v>
      </c>
      <c r="B10" s="18">
        <v>77317969</v>
      </c>
      <c r="C10" s="6">
        <v>78017464</v>
      </c>
      <c r="D10" s="6">
        <v>78637915</v>
      </c>
      <c r="E10" s="6">
        <v>61913605</v>
      </c>
      <c r="F10" s="6">
        <v>55186168</v>
      </c>
      <c r="G10" s="6">
        <v>51148849</v>
      </c>
      <c r="H10" s="4">
        <v>32670437</v>
      </c>
      <c r="I10" s="36">
        <v>18812976</v>
      </c>
    </row>
    <row r="11" spans="1:9" x14ac:dyDescent="0.25">
      <c r="A11" s="14" t="s">
        <v>32</v>
      </c>
      <c r="B11" s="18">
        <v>89707211</v>
      </c>
      <c r="C11" s="6">
        <v>76513125</v>
      </c>
      <c r="D11" s="6">
        <v>78281014</v>
      </c>
      <c r="E11" s="6">
        <v>42082987</v>
      </c>
      <c r="F11" s="6">
        <v>39525967</v>
      </c>
      <c r="G11" s="6">
        <v>40429967</v>
      </c>
      <c r="H11" s="4">
        <v>20095760</v>
      </c>
      <c r="I11" s="36">
        <v>6797420</v>
      </c>
    </row>
    <row r="12" spans="1:9" x14ac:dyDescent="0.25">
      <c r="A12" s="14" t="s">
        <v>33</v>
      </c>
      <c r="B12" s="18">
        <v>6673647</v>
      </c>
      <c r="C12" s="6">
        <v>1842657</v>
      </c>
      <c r="D12" s="6">
        <v>249349</v>
      </c>
      <c r="E12" s="6">
        <v>0</v>
      </c>
      <c r="F12" s="6">
        <v>0</v>
      </c>
      <c r="G12" s="6">
        <v>0</v>
      </c>
      <c r="H12" s="6">
        <v>0</v>
      </c>
    </row>
    <row r="13" spans="1:9" x14ac:dyDescent="0.25">
      <c r="A13" s="14" t="s">
        <v>34</v>
      </c>
      <c r="B13" s="18">
        <v>356232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1:9" x14ac:dyDescent="0.25">
      <c r="A14" s="14" t="s">
        <v>50</v>
      </c>
      <c r="B14" s="18">
        <v>0</v>
      </c>
      <c r="C14" s="6">
        <v>0</v>
      </c>
      <c r="D14" s="6">
        <v>0</v>
      </c>
      <c r="E14" s="6">
        <v>0</v>
      </c>
      <c r="F14" s="6">
        <v>475330</v>
      </c>
      <c r="G14" s="6">
        <v>3216482</v>
      </c>
      <c r="H14" s="6">
        <v>0</v>
      </c>
    </row>
    <row r="15" spans="1:9" x14ac:dyDescent="0.25">
      <c r="A15" s="14" t="s">
        <v>65</v>
      </c>
      <c r="B15" s="18"/>
      <c r="C15" s="6"/>
      <c r="D15" s="6"/>
      <c r="E15" s="6"/>
      <c r="F15" s="6"/>
      <c r="G15" s="6"/>
      <c r="H15" s="6">
        <v>0</v>
      </c>
    </row>
    <row r="16" spans="1:9" x14ac:dyDescent="0.25">
      <c r="A16" s="14" t="s">
        <v>66</v>
      </c>
      <c r="B16" s="18"/>
      <c r="C16" s="6"/>
      <c r="D16" s="6"/>
      <c r="E16" s="6"/>
      <c r="F16" s="6"/>
      <c r="G16" s="6"/>
      <c r="H16" s="6">
        <v>0</v>
      </c>
    </row>
    <row r="17" spans="1:9" x14ac:dyDescent="0.25">
      <c r="A17" s="14"/>
      <c r="B17" s="6"/>
    </row>
    <row r="18" spans="1:9" x14ac:dyDescent="0.25">
      <c r="A18" s="5" t="s">
        <v>5</v>
      </c>
      <c r="B18" s="5">
        <f>B7-B9</f>
        <v>157977046</v>
      </c>
      <c r="C18" s="5">
        <f t="shared" ref="C18:I18" si="2">C7-C9</f>
        <v>178816702</v>
      </c>
      <c r="D18" s="5">
        <f t="shared" si="2"/>
        <v>193499080</v>
      </c>
      <c r="E18" s="5">
        <f t="shared" si="2"/>
        <v>132823484</v>
      </c>
      <c r="F18" s="5">
        <f t="shared" si="2"/>
        <v>105149166</v>
      </c>
      <c r="G18" s="5">
        <f t="shared" si="2"/>
        <v>74104392</v>
      </c>
      <c r="H18" s="5">
        <f t="shared" si="2"/>
        <v>-297473773</v>
      </c>
      <c r="I18" s="5">
        <f t="shared" si="2"/>
        <v>-162497570</v>
      </c>
    </row>
    <row r="19" spans="1:9" x14ac:dyDescent="0.25">
      <c r="A19" s="34" t="s">
        <v>84</v>
      </c>
      <c r="B19" s="5"/>
      <c r="C19" s="5"/>
      <c r="D19" s="5"/>
      <c r="E19" s="5"/>
      <c r="F19" s="5"/>
      <c r="G19" s="5"/>
      <c r="H19" s="5"/>
    </row>
    <row r="20" spans="1:9" x14ac:dyDescent="0.25">
      <c r="A20" s="14" t="s">
        <v>35</v>
      </c>
      <c r="B20" s="6">
        <v>128347210</v>
      </c>
      <c r="C20" s="6">
        <v>199574643</v>
      </c>
      <c r="D20" s="6">
        <v>42606477</v>
      </c>
      <c r="E20" s="19">
        <v>53232110</v>
      </c>
      <c r="F20" s="19">
        <v>75884420</v>
      </c>
      <c r="G20" s="4">
        <v>186176448</v>
      </c>
      <c r="H20" s="4">
        <v>232113748</v>
      </c>
      <c r="I20" s="36">
        <v>223368126</v>
      </c>
    </row>
    <row r="21" spans="1:9" x14ac:dyDescent="0.25">
      <c r="A21" s="14" t="s">
        <v>69</v>
      </c>
      <c r="B21" s="6"/>
      <c r="C21" s="6"/>
      <c r="D21" s="6"/>
      <c r="E21" s="19"/>
      <c r="F21" s="19"/>
      <c r="H21" s="4">
        <v>622694</v>
      </c>
      <c r="I21" s="36">
        <v>2453</v>
      </c>
    </row>
    <row r="22" spans="1:9" x14ac:dyDescent="0.25">
      <c r="A22" s="14" t="s">
        <v>36</v>
      </c>
      <c r="B22" s="6">
        <v>30819143</v>
      </c>
      <c r="C22" s="6">
        <v>37769432</v>
      </c>
      <c r="D22" s="6">
        <v>0</v>
      </c>
      <c r="E22" s="19">
        <v>0</v>
      </c>
      <c r="F22" s="20">
        <v>0</v>
      </c>
      <c r="G22" s="4">
        <v>0</v>
      </c>
      <c r="H22" s="4">
        <v>0</v>
      </c>
    </row>
    <row r="23" spans="1:9" x14ac:dyDescent="0.25">
      <c r="A23" s="33" t="s">
        <v>85</v>
      </c>
      <c r="B23" s="5">
        <f>B18-B20-B22</f>
        <v>-1189307</v>
      </c>
      <c r="C23" s="5">
        <f t="shared" ref="C23:G23" si="3">C18-C20-C22</f>
        <v>-58527373</v>
      </c>
      <c r="D23" s="5">
        <f t="shared" si="3"/>
        <v>150892603</v>
      </c>
      <c r="E23" s="5">
        <f t="shared" si="3"/>
        <v>79591374</v>
      </c>
      <c r="F23" s="5">
        <f t="shared" si="3"/>
        <v>29264746</v>
      </c>
      <c r="G23" s="5">
        <f t="shared" si="3"/>
        <v>-112072056</v>
      </c>
      <c r="H23" s="5">
        <f>H18-H20-H22-H21</f>
        <v>-530210215</v>
      </c>
      <c r="I23" s="5">
        <f>I18-I20-I22-I21</f>
        <v>-385868149</v>
      </c>
    </row>
    <row r="24" spans="1:9" x14ac:dyDescent="0.25">
      <c r="A24" s="14" t="s">
        <v>9</v>
      </c>
      <c r="B24" s="6">
        <v>0</v>
      </c>
      <c r="C24" s="6">
        <v>0</v>
      </c>
      <c r="D24" s="6">
        <v>7185362</v>
      </c>
      <c r="E24" s="6">
        <v>-3790065</v>
      </c>
      <c r="F24" s="6">
        <v>1393559</v>
      </c>
      <c r="G24" s="6">
        <v>0</v>
      </c>
      <c r="H24" s="6"/>
    </row>
    <row r="25" spans="1:9" x14ac:dyDescent="0.25">
      <c r="A25" s="14"/>
      <c r="B25" s="6"/>
      <c r="C25" s="6"/>
      <c r="D25" s="6"/>
      <c r="E25" s="6"/>
      <c r="F25" s="6"/>
      <c r="G25" s="6"/>
      <c r="H25" s="6"/>
    </row>
    <row r="26" spans="1:9" x14ac:dyDescent="0.25">
      <c r="A26" s="33" t="s">
        <v>86</v>
      </c>
      <c r="B26" s="5">
        <f>B23-B24</f>
        <v>-1189307</v>
      </c>
      <c r="C26" s="5">
        <f t="shared" ref="C26:I26" si="4">C23-C24</f>
        <v>-58527373</v>
      </c>
      <c r="D26" s="5">
        <f t="shared" si="4"/>
        <v>143707241</v>
      </c>
      <c r="E26" s="5">
        <f t="shared" si="4"/>
        <v>83381439</v>
      </c>
      <c r="F26" s="5">
        <f t="shared" si="4"/>
        <v>27871187</v>
      </c>
      <c r="G26" s="5">
        <f t="shared" si="4"/>
        <v>-112072056</v>
      </c>
      <c r="H26" s="5">
        <f t="shared" si="4"/>
        <v>-530210215</v>
      </c>
      <c r="I26" s="5">
        <f t="shared" si="4"/>
        <v>-385868149</v>
      </c>
    </row>
    <row r="27" spans="1:9" x14ac:dyDescent="0.25">
      <c r="A27" s="14"/>
      <c r="B27" s="6"/>
      <c r="C27" s="6"/>
      <c r="D27" s="6"/>
      <c r="E27" s="6"/>
      <c r="F27" s="6"/>
      <c r="G27" s="6"/>
      <c r="H27" s="6"/>
    </row>
    <row r="28" spans="1:9" x14ac:dyDescent="0.25">
      <c r="A28" s="30" t="s">
        <v>87</v>
      </c>
      <c r="B28" s="21">
        <f>SUM(B29:B30)</f>
        <v>4225800</v>
      </c>
      <c r="C28" s="21">
        <f t="shared" ref="C28:I28" si="5">SUM(C29:C30)</f>
        <v>2092603</v>
      </c>
      <c r="D28" s="21">
        <f t="shared" si="5"/>
        <v>11402195</v>
      </c>
      <c r="E28" s="21">
        <f t="shared" si="5"/>
        <v>11402195</v>
      </c>
      <c r="F28" s="21">
        <f t="shared" si="5"/>
        <v>6946596</v>
      </c>
      <c r="G28" s="21">
        <f t="shared" si="5"/>
        <v>6946596</v>
      </c>
      <c r="H28" s="21">
        <f t="shared" si="5"/>
        <v>-84019845</v>
      </c>
      <c r="I28" s="21">
        <f t="shared" si="5"/>
        <v>-45242630</v>
      </c>
    </row>
    <row r="29" spans="1:9" x14ac:dyDescent="0.25">
      <c r="A29" s="14" t="s">
        <v>10</v>
      </c>
      <c r="B29" s="19">
        <v>0</v>
      </c>
      <c r="C29" s="19">
        <v>0</v>
      </c>
      <c r="D29" s="19">
        <v>11851373</v>
      </c>
      <c r="E29" s="19">
        <v>11851373</v>
      </c>
      <c r="F29" s="6">
        <v>7212393</v>
      </c>
      <c r="G29" s="6">
        <v>7212393</v>
      </c>
      <c r="H29" s="6">
        <v>2666265</v>
      </c>
      <c r="I29" s="36">
        <v>1061548</v>
      </c>
    </row>
    <row r="30" spans="1:9" x14ac:dyDescent="0.25">
      <c r="A30" s="14" t="s">
        <v>11</v>
      </c>
      <c r="B30" s="19">
        <v>4225800</v>
      </c>
      <c r="C30" s="19">
        <v>2092603</v>
      </c>
      <c r="D30" s="19">
        <v>-449178</v>
      </c>
      <c r="E30" s="19">
        <v>-449178</v>
      </c>
      <c r="F30" s="6">
        <v>-265797</v>
      </c>
      <c r="G30" s="6">
        <v>-265797</v>
      </c>
      <c r="H30" s="6">
        <v>-86686110</v>
      </c>
      <c r="I30" s="37">
        <v>-46304178</v>
      </c>
    </row>
    <row r="31" spans="1:9" x14ac:dyDescent="0.25">
      <c r="A31" s="33" t="s">
        <v>88</v>
      </c>
      <c r="B31" s="22">
        <f>B26-B28</f>
        <v>-5415107</v>
      </c>
      <c r="C31" s="22">
        <f t="shared" ref="C31:I31" si="6">C26-C28</f>
        <v>-60619976</v>
      </c>
      <c r="D31" s="22">
        <f t="shared" si="6"/>
        <v>132305046</v>
      </c>
      <c r="E31" s="22">
        <f t="shared" si="6"/>
        <v>71979244</v>
      </c>
      <c r="F31" s="22">
        <f t="shared" si="6"/>
        <v>20924591</v>
      </c>
      <c r="G31" s="22">
        <f t="shared" si="6"/>
        <v>-119018652</v>
      </c>
      <c r="H31" s="22">
        <f t="shared" si="6"/>
        <v>-446190370</v>
      </c>
      <c r="I31" s="22">
        <f t="shared" si="6"/>
        <v>-340625519</v>
      </c>
    </row>
    <row r="32" spans="1:9" x14ac:dyDescent="0.25">
      <c r="A32" s="1"/>
      <c r="B32" s="21"/>
      <c r="C32" s="21"/>
      <c r="D32" s="21"/>
      <c r="E32" s="21"/>
      <c r="F32" s="21"/>
      <c r="G32" s="21"/>
      <c r="H32" s="21"/>
    </row>
    <row r="33" spans="1:9" s="11" customFormat="1" x14ac:dyDescent="0.25">
      <c r="A33" s="33" t="s">
        <v>89</v>
      </c>
      <c r="B33" s="25">
        <f>B31/('1'!B48/10)</f>
        <v>-0.11281472916666667</v>
      </c>
      <c r="C33" s="25">
        <f>C31/('1'!C48/10)</f>
        <v>-1.2629161666666666</v>
      </c>
      <c r="D33" s="25">
        <f>D31/('1'!D48/10)</f>
        <v>2.7563551249999998</v>
      </c>
      <c r="E33" s="25">
        <f>E31/('1'!E48/10)</f>
        <v>1.3632432575757576</v>
      </c>
      <c r="F33" s="25">
        <f>F31/('1'!F48/10)</f>
        <v>0.37386704902801599</v>
      </c>
      <c r="G33" s="25">
        <f>G31/('1'!G48/10)</f>
        <v>-2.126548241852487</v>
      </c>
      <c r="H33" s="25">
        <f>H31/('1'!H48/10)</f>
        <v>-7.9722407447112635</v>
      </c>
      <c r="I33" s="25">
        <f>I31/('1'!I48/10)</f>
        <v>-6.0860763114636933</v>
      </c>
    </row>
    <row r="34" spans="1:9" x14ac:dyDescent="0.25">
      <c r="A34" s="34" t="s">
        <v>90</v>
      </c>
      <c r="B34" s="23">
        <f>'1'!B48/10</f>
        <v>48000000</v>
      </c>
      <c r="C34" s="23">
        <f>'1'!C48/10</f>
        <v>48000000</v>
      </c>
      <c r="D34" s="23">
        <f>'1'!D48/10</f>
        <v>48000000</v>
      </c>
      <c r="E34" s="23">
        <f>'1'!E48/10</f>
        <v>52800000</v>
      </c>
      <c r="F34" s="23">
        <f>'1'!F48/10</f>
        <v>55968000</v>
      </c>
      <c r="G34" s="23">
        <f>'1'!G48/10</f>
        <v>55968000</v>
      </c>
      <c r="H34" s="23">
        <f>'1'!H48/10</f>
        <v>55968000</v>
      </c>
      <c r="I34" s="23">
        <f>'1'!I48/10</f>
        <v>55968000</v>
      </c>
    </row>
    <row r="35" spans="1:9" x14ac:dyDescent="0.25">
      <c r="A35" s="4"/>
    </row>
    <row r="56" spans="1:2" x14ac:dyDescent="0.25">
      <c r="A56" s="26"/>
      <c r="B56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0"/>
  <sheetViews>
    <sheetView tabSelected="1"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C44" sqref="C44"/>
    </sheetView>
  </sheetViews>
  <sheetFormatPr defaultRowHeight="15" x14ac:dyDescent="0.25"/>
  <cols>
    <col min="1" max="1" width="39" style="13" bestFit="1" customWidth="1"/>
    <col min="2" max="7" width="15" style="4" bestFit="1" customWidth="1"/>
    <col min="8" max="8" width="13.42578125" style="4" bestFit="1" customWidth="1"/>
    <col min="9" max="9" width="16" style="4" bestFit="1" customWidth="1"/>
    <col min="10" max="16384" width="9.140625" style="4"/>
  </cols>
  <sheetData>
    <row r="1" spans="1:9" x14ac:dyDescent="0.25">
      <c r="A1" s="28" t="s">
        <v>51</v>
      </c>
      <c r="B1"/>
      <c r="C1"/>
      <c r="D1"/>
      <c r="E1"/>
      <c r="F1"/>
      <c r="G1"/>
      <c r="H1"/>
    </row>
    <row r="2" spans="1:9" x14ac:dyDescent="0.25">
      <c r="A2" s="28" t="s">
        <v>91</v>
      </c>
      <c r="B2"/>
      <c r="C2"/>
      <c r="D2"/>
      <c r="E2"/>
      <c r="F2"/>
      <c r="G2"/>
      <c r="H2"/>
    </row>
    <row r="3" spans="1:9" x14ac:dyDescent="0.25">
      <c r="A3" s="28" t="s">
        <v>71</v>
      </c>
      <c r="B3"/>
      <c r="C3"/>
      <c r="D3"/>
      <c r="E3"/>
      <c r="F3"/>
      <c r="G3"/>
      <c r="H3"/>
    </row>
    <row r="4" spans="1:9" s="9" customFormat="1" x14ac:dyDescent="0.25">
      <c r="A4"/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3" t="s">
        <v>92</v>
      </c>
    </row>
    <row r="6" spans="1:9" x14ac:dyDescent="0.25">
      <c r="A6" s="13" t="s">
        <v>37</v>
      </c>
      <c r="B6" s="4">
        <v>2179687240</v>
      </c>
      <c r="C6" s="4">
        <v>2179250452</v>
      </c>
      <c r="D6" s="4">
        <v>2319726698</v>
      </c>
      <c r="E6" s="4">
        <v>1463927393</v>
      </c>
      <c r="F6" s="4">
        <v>1314577266</v>
      </c>
      <c r="G6" s="4">
        <v>1181300141</v>
      </c>
      <c r="H6" s="4">
        <v>444377542</v>
      </c>
      <c r="I6" s="36">
        <v>176924717</v>
      </c>
    </row>
    <row r="7" spans="1:9" x14ac:dyDescent="0.25">
      <c r="A7" s="14" t="s">
        <v>38</v>
      </c>
      <c r="B7" s="4">
        <v>-1978843552</v>
      </c>
      <c r="C7" s="4">
        <v>-2232728539</v>
      </c>
      <c r="D7" s="4">
        <v>-2228768178</v>
      </c>
      <c r="E7" s="4">
        <v>-1400923758</v>
      </c>
      <c r="F7" s="4">
        <v>-1141395581</v>
      </c>
      <c r="G7" s="4">
        <v>-1151533558</v>
      </c>
      <c r="H7" s="4">
        <v>-487351245</v>
      </c>
      <c r="I7" s="37">
        <v>-42745625</v>
      </c>
    </row>
    <row r="8" spans="1:9" x14ac:dyDescent="0.25">
      <c r="A8" s="14" t="s">
        <v>39</v>
      </c>
      <c r="B8" s="4">
        <v>-92642090</v>
      </c>
      <c r="C8" s="4">
        <v>-5797467</v>
      </c>
      <c r="D8" s="4">
        <v>-29529147</v>
      </c>
      <c r="E8" s="4">
        <v>-36507610</v>
      </c>
      <c r="F8" s="4">
        <v>-123993300</v>
      </c>
      <c r="G8" s="4">
        <v>-3711965</v>
      </c>
      <c r="H8" s="4">
        <v>0</v>
      </c>
    </row>
    <row r="9" spans="1:9" x14ac:dyDescent="0.25">
      <c r="A9" s="14" t="s">
        <v>103</v>
      </c>
      <c r="H9" s="4">
        <v>-50551605</v>
      </c>
      <c r="I9" s="37">
        <v>-35098914</v>
      </c>
    </row>
    <row r="10" spans="1:9" x14ac:dyDescent="0.25">
      <c r="A10" s="14" t="s">
        <v>104</v>
      </c>
      <c r="H10" s="4">
        <v>-5497917</v>
      </c>
      <c r="I10" s="37">
        <v>-1032522</v>
      </c>
    </row>
    <row r="11" spans="1:9" x14ac:dyDescent="0.25">
      <c r="A11" s="14" t="s">
        <v>40</v>
      </c>
      <c r="B11" s="4">
        <v>-14268689</v>
      </c>
      <c r="C11" s="4">
        <v>-16739000</v>
      </c>
      <c r="D11" s="4">
        <v>-2497720</v>
      </c>
      <c r="E11" s="4">
        <v>0</v>
      </c>
      <c r="F11" s="4">
        <v>0</v>
      </c>
      <c r="G11" s="4">
        <v>0</v>
      </c>
      <c r="H11" s="4">
        <v>0</v>
      </c>
    </row>
    <row r="12" spans="1:9" x14ac:dyDescent="0.25">
      <c r="A12" s="14" t="s">
        <v>41</v>
      </c>
      <c r="B12" s="4">
        <v>-6673647</v>
      </c>
      <c r="C12" s="4">
        <v>-1842657</v>
      </c>
      <c r="D12" s="4">
        <v>-249349</v>
      </c>
      <c r="E12" s="4">
        <v>0</v>
      </c>
      <c r="F12" s="4">
        <v>0</v>
      </c>
      <c r="G12" s="4">
        <v>0</v>
      </c>
      <c r="H12" s="4">
        <v>0</v>
      </c>
    </row>
    <row r="13" spans="1:9" x14ac:dyDescent="0.25">
      <c r="A13" s="14" t="s">
        <v>42</v>
      </c>
      <c r="B13" s="4">
        <v>-14911885</v>
      </c>
      <c r="C13" s="4">
        <v>-20602097</v>
      </c>
      <c r="D13" s="4">
        <v>-19338080</v>
      </c>
      <c r="E13" s="4">
        <v>-4234825</v>
      </c>
      <c r="F13" s="4">
        <v>-6297452</v>
      </c>
      <c r="G13" s="4">
        <v>-9109803</v>
      </c>
      <c r="H13" s="4">
        <v>0</v>
      </c>
    </row>
    <row r="14" spans="1:9" ht="15.75" x14ac:dyDescent="0.25">
      <c r="A14" s="35"/>
      <c r="B14" s="7">
        <f>SUM(B6:B13)</f>
        <v>72347377</v>
      </c>
      <c r="C14" s="7">
        <f t="shared" ref="C14:I14" si="0">SUM(C6:C13)</f>
        <v>-98459308</v>
      </c>
      <c r="D14" s="7">
        <f t="shared" si="0"/>
        <v>39344224</v>
      </c>
      <c r="E14" s="7">
        <f t="shared" si="0"/>
        <v>22261200</v>
      </c>
      <c r="F14" s="7">
        <f t="shared" si="0"/>
        <v>42890933</v>
      </c>
      <c r="G14" s="7">
        <f t="shared" si="0"/>
        <v>16944815</v>
      </c>
      <c r="H14" s="7">
        <f t="shared" si="0"/>
        <v>-99023225</v>
      </c>
      <c r="I14" s="7">
        <f t="shared" si="0"/>
        <v>98047656</v>
      </c>
    </row>
    <row r="15" spans="1:9" ht="15.75" x14ac:dyDescent="0.25">
      <c r="A15" s="35"/>
    </row>
    <row r="16" spans="1:9" x14ac:dyDescent="0.25">
      <c r="A16" s="33" t="s">
        <v>93</v>
      </c>
    </row>
    <row r="17" spans="1:9" x14ac:dyDescent="0.25">
      <c r="A17" s="15" t="s">
        <v>13</v>
      </c>
      <c r="B17" s="4">
        <v>-18896155</v>
      </c>
      <c r="C17" s="4">
        <v>-9000734</v>
      </c>
      <c r="D17" s="4">
        <v>-8180329</v>
      </c>
      <c r="E17" s="4">
        <v>-54878978</v>
      </c>
      <c r="F17" s="4">
        <v>-4152348</v>
      </c>
      <c r="G17" s="4">
        <v>-23551786</v>
      </c>
      <c r="H17" s="4">
        <v>-58434806</v>
      </c>
      <c r="I17" s="37">
        <v>-12918715</v>
      </c>
    </row>
    <row r="18" spans="1:9" x14ac:dyDescent="0.25">
      <c r="A18" s="15" t="s">
        <v>105</v>
      </c>
      <c r="I18" s="36">
        <v>21298000</v>
      </c>
    </row>
    <row r="19" spans="1:9" x14ac:dyDescent="0.25">
      <c r="A19" s="15" t="s">
        <v>14</v>
      </c>
      <c r="B19" s="4">
        <v>0</v>
      </c>
      <c r="C19" s="4">
        <v>0</v>
      </c>
      <c r="D19" s="4">
        <v>-384636</v>
      </c>
      <c r="E19" s="4">
        <v>-61450115</v>
      </c>
      <c r="F19" s="4">
        <v>0</v>
      </c>
      <c r="G19" s="4">
        <v>0</v>
      </c>
      <c r="H19" s="4">
        <v>0</v>
      </c>
    </row>
    <row r="20" spans="1:9" x14ac:dyDescent="0.25">
      <c r="A20" s="1"/>
      <c r="B20" s="7">
        <f>SUM(B17:B19)</f>
        <v>-18896155</v>
      </c>
      <c r="C20" s="7">
        <f t="shared" ref="C20:I20" si="1">SUM(C17:C19)</f>
        <v>-9000734</v>
      </c>
      <c r="D20" s="7">
        <f t="shared" si="1"/>
        <v>-8564965</v>
      </c>
      <c r="E20" s="7">
        <f t="shared" si="1"/>
        <v>-116329093</v>
      </c>
      <c r="F20" s="7">
        <f t="shared" si="1"/>
        <v>-4152348</v>
      </c>
      <c r="G20" s="7">
        <f t="shared" si="1"/>
        <v>-23551786</v>
      </c>
      <c r="H20" s="7">
        <f t="shared" si="1"/>
        <v>-58434806</v>
      </c>
      <c r="I20" s="7">
        <f t="shared" si="1"/>
        <v>8379285</v>
      </c>
    </row>
    <row r="21" spans="1:9" x14ac:dyDescent="0.25">
      <c r="A21"/>
    </row>
    <row r="22" spans="1:9" x14ac:dyDescent="0.25">
      <c r="A22" s="33" t="s">
        <v>94</v>
      </c>
    </row>
    <row r="23" spans="1:9" x14ac:dyDescent="0.25">
      <c r="A23" s="14" t="s">
        <v>43</v>
      </c>
      <c r="B23" s="6">
        <v>-6092048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1:9" x14ac:dyDescent="0.25">
      <c r="A24" s="14" t="s">
        <v>44</v>
      </c>
      <c r="B24" s="6">
        <v>-8743845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1:9" x14ac:dyDescent="0.25">
      <c r="A25" s="14" t="s">
        <v>45</v>
      </c>
      <c r="B25" s="6">
        <v>0</v>
      </c>
      <c r="C25" s="6">
        <v>0</v>
      </c>
      <c r="D25" s="6">
        <v>-45392</v>
      </c>
      <c r="E25" s="6">
        <v>0</v>
      </c>
      <c r="F25" s="6">
        <v>0</v>
      </c>
      <c r="G25" s="6">
        <v>0</v>
      </c>
      <c r="H25" s="6">
        <v>0</v>
      </c>
    </row>
    <row r="26" spans="1:9" x14ac:dyDescent="0.25">
      <c r="A26" s="14" t="s">
        <v>106</v>
      </c>
      <c r="B26" s="6"/>
      <c r="C26" s="6"/>
      <c r="D26" s="6"/>
      <c r="E26" s="6"/>
      <c r="F26" s="6"/>
      <c r="G26" s="6"/>
      <c r="H26" s="6"/>
      <c r="I26" s="36">
        <v>248026056</v>
      </c>
    </row>
    <row r="27" spans="1:9" x14ac:dyDescent="0.25">
      <c r="A27" s="14" t="s">
        <v>107</v>
      </c>
      <c r="B27" s="6"/>
      <c r="C27" s="6"/>
      <c r="D27" s="6"/>
      <c r="E27" s="6"/>
      <c r="F27" s="6"/>
      <c r="G27" s="6"/>
      <c r="H27" s="4">
        <v>148293345</v>
      </c>
      <c r="I27" s="37">
        <v>-364425156</v>
      </c>
    </row>
    <row r="28" spans="1:9" x14ac:dyDescent="0.25">
      <c r="A28" s="14" t="s">
        <v>46</v>
      </c>
      <c r="B28" s="6">
        <v>-923839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1:9" x14ac:dyDescent="0.25">
      <c r="A29" s="14" t="s">
        <v>47</v>
      </c>
      <c r="B29" s="6">
        <v>-100532136</v>
      </c>
      <c r="C29" s="6">
        <v>-500000</v>
      </c>
      <c r="D29" s="6">
        <v>0</v>
      </c>
      <c r="E29" s="6">
        <v>0</v>
      </c>
      <c r="F29" s="6">
        <v>-23604792</v>
      </c>
      <c r="G29" s="6">
        <v>0</v>
      </c>
      <c r="H29" s="6">
        <v>0</v>
      </c>
    </row>
    <row r="30" spans="1:9" x14ac:dyDescent="0.25">
      <c r="A30" s="14" t="s">
        <v>48</v>
      </c>
      <c r="B30" s="6">
        <v>-9730</v>
      </c>
      <c r="C30" s="6">
        <v>0</v>
      </c>
      <c r="D30" s="6">
        <v>0</v>
      </c>
      <c r="E30" s="6">
        <v>0</v>
      </c>
      <c r="F30" s="6">
        <v>-10043810</v>
      </c>
      <c r="G30" s="6">
        <v>-44243</v>
      </c>
      <c r="H30" s="6">
        <v>0</v>
      </c>
    </row>
    <row r="31" spans="1:9" x14ac:dyDescent="0.25">
      <c r="A31" s="1"/>
      <c r="B31" s="8">
        <f>SUM(B23:B30)</f>
        <v>-116301598</v>
      </c>
      <c r="C31" s="8">
        <f t="shared" ref="C31:I31" si="2">SUM(C23:C30)</f>
        <v>-500000</v>
      </c>
      <c r="D31" s="8">
        <f t="shared" si="2"/>
        <v>-45392</v>
      </c>
      <c r="E31" s="8">
        <f t="shared" si="2"/>
        <v>0</v>
      </c>
      <c r="F31" s="8">
        <f t="shared" si="2"/>
        <v>-33648602</v>
      </c>
      <c r="G31" s="8">
        <f t="shared" si="2"/>
        <v>-44243</v>
      </c>
      <c r="H31" s="8">
        <f t="shared" si="2"/>
        <v>148293345</v>
      </c>
      <c r="I31" s="8">
        <f t="shared" si="2"/>
        <v>-116399100</v>
      </c>
    </row>
    <row r="32" spans="1:9" x14ac:dyDescent="0.25">
      <c r="A32"/>
    </row>
    <row r="33" spans="1:9" x14ac:dyDescent="0.25">
      <c r="A33" s="1" t="s">
        <v>95</v>
      </c>
      <c r="B33" s="5">
        <f>B14+B20+B31</f>
        <v>-62850376</v>
      </c>
      <c r="C33" s="5">
        <f t="shared" ref="C33:I33" si="3">C14+C20+C31</f>
        <v>-107960042</v>
      </c>
      <c r="D33" s="5">
        <f t="shared" si="3"/>
        <v>30733867</v>
      </c>
      <c r="E33" s="5">
        <f t="shared" si="3"/>
        <v>-94067893</v>
      </c>
      <c r="F33" s="5">
        <f t="shared" si="3"/>
        <v>5089983</v>
      </c>
      <c r="G33" s="5">
        <f t="shared" si="3"/>
        <v>-6651214</v>
      </c>
      <c r="H33" s="5">
        <f t="shared" si="3"/>
        <v>-9164686</v>
      </c>
      <c r="I33" s="5">
        <f t="shared" si="3"/>
        <v>-9972159</v>
      </c>
    </row>
    <row r="34" spans="1:9" x14ac:dyDescent="0.25">
      <c r="A34" s="34" t="s">
        <v>96</v>
      </c>
      <c r="B34" s="4">
        <v>263035739</v>
      </c>
      <c r="C34" s="4">
        <v>200185363</v>
      </c>
      <c r="D34" s="4">
        <v>92225321</v>
      </c>
      <c r="E34" s="6">
        <v>122959188</v>
      </c>
      <c r="F34" s="4">
        <v>28891295</v>
      </c>
      <c r="G34" s="4">
        <v>33981278</v>
      </c>
      <c r="H34" s="4">
        <v>27330064</v>
      </c>
      <c r="I34" s="36">
        <v>18522360</v>
      </c>
    </row>
    <row r="35" spans="1:9" x14ac:dyDescent="0.25">
      <c r="A35" s="33" t="s">
        <v>70</v>
      </c>
      <c r="E35" s="6"/>
      <c r="H35" s="4">
        <v>356983</v>
      </c>
      <c r="I35" s="37">
        <v>-2453</v>
      </c>
    </row>
    <row r="36" spans="1:9" x14ac:dyDescent="0.25">
      <c r="A36" s="33" t="s">
        <v>97</v>
      </c>
      <c r="B36" s="5">
        <f>SUM(B33:B34)</f>
        <v>200185363</v>
      </c>
      <c r="C36" s="5">
        <f t="shared" ref="C36:G36" si="4">SUM(C33:C34)</f>
        <v>92225321</v>
      </c>
      <c r="D36" s="5">
        <f t="shared" si="4"/>
        <v>122959188</v>
      </c>
      <c r="E36" s="5">
        <f t="shared" si="4"/>
        <v>28891295</v>
      </c>
      <c r="F36" s="5">
        <f t="shared" si="4"/>
        <v>33981278</v>
      </c>
      <c r="G36" s="5">
        <f t="shared" si="4"/>
        <v>27330064</v>
      </c>
      <c r="H36" s="5">
        <f>SUM(H33:H35)</f>
        <v>18522361</v>
      </c>
      <c r="I36" s="5">
        <f>SUM(I33:I35)</f>
        <v>8547748</v>
      </c>
    </row>
    <row r="37" spans="1:9" x14ac:dyDescent="0.25">
      <c r="A37"/>
    </row>
    <row r="38" spans="1:9" x14ac:dyDescent="0.25">
      <c r="A38" s="33" t="s">
        <v>98</v>
      </c>
      <c r="B38" s="10">
        <f>B14/('1'!B48/10)</f>
        <v>1.5072370208333334</v>
      </c>
      <c r="C38" s="10">
        <f>C14/('1'!C48/10)</f>
        <v>-2.0512355833333333</v>
      </c>
      <c r="D38" s="10">
        <f>D14/('1'!D48/10)</f>
        <v>0.81967133333333331</v>
      </c>
      <c r="E38" s="10">
        <f>E14/('1'!E48/10)</f>
        <v>0.42161363636363636</v>
      </c>
      <c r="F38" s="10">
        <f>F14/('1'!F48/10)</f>
        <v>0.76634743067467126</v>
      </c>
      <c r="G38" s="10">
        <f>G14/('1'!G48/10)</f>
        <v>0.3027589872784448</v>
      </c>
      <c r="H38" s="10">
        <f>H14/('1'!H48/10)</f>
        <v>-1.7692828937964551</v>
      </c>
      <c r="I38" s="10">
        <f>I14/('1'!I48/10)</f>
        <v>1.7518520583190393</v>
      </c>
    </row>
    <row r="39" spans="1:9" x14ac:dyDescent="0.25">
      <c r="A39" s="33" t="s">
        <v>99</v>
      </c>
      <c r="B39" s="4">
        <f>'1'!B48/10</f>
        <v>48000000</v>
      </c>
      <c r="C39" s="4">
        <f>'1'!C48/10</f>
        <v>48000000</v>
      </c>
      <c r="D39" s="4">
        <f>'1'!D48/10</f>
        <v>48000000</v>
      </c>
      <c r="E39" s="4">
        <f>'1'!E48/10</f>
        <v>52800000</v>
      </c>
      <c r="F39" s="4">
        <f>'1'!F48/10</f>
        <v>55968000</v>
      </c>
      <c r="G39" s="4">
        <f>'1'!G48/10</f>
        <v>55968000</v>
      </c>
      <c r="H39" s="4">
        <f>'1'!H48/10</f>
        <v>55968000</v>
      </c>
      <c r="I39" s="4">
        <f>'1'!I48/10</f>
        <v>55968000</v>
      </c>
    </row>
    <row r="40" spans="1:9" s="11" customFormat="1" x14ac:dyDescent="0.25">
      <c r="A40" s="12"/>
      <c r="B40" s="4"/>
      <c r="C40" s="4"/>
      <c r="D40" s="4"/>
      <c r="E40" s="4"/>
      <c r="F40" s="4"/>
      <c r="G40" s="4"/>
      <c r="H4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  <col min="2" max="2" width="12.7109375" bestFit="1" customWidth="1"/>
  </cols>
  <sheetData>
    <row r="1" spans="1:9" x14ac:dyDescent="0.25">
      <c r="A1" s="28" t="s">
        <v>51</v>
      </c>
    </row>
    <row r="2" spans="1:9" x14ac:dyDescent="0.25">
      <c r="A2" s="28" t="s">
        <v>52</v>
      </c>
    </row>
    <row r="3" spans="1:9" x14ac:dyDescent="0.25">
      <c r="A3" s="28" t="s">
        <v>71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t="s">
        <v>100</v>
      </c>
      <c r="B5" s="2">
        <f>'2'!B31/'1'!B20</f>
        <v>-2.0853949404145656E-3</v>
      </c>
      <c r="C5" s="2">
        <f>'2'!C31/'1'!C20</f>
        <v>-2.2142201545269573E-2</v>
      </c>
      <c r="D5" s="2">
        <f>'2'!D31/'1'!D20</f>
        <v>4.576022147705687E-2</v>
      </c>
      <c r="E5" s="2">
        <f>'2'!E31/'1'!E20</f>
        <v>1.7992522166757036E-2</v>
      </c>
      <c r="F5" s="2">
        <f>'2'!F31/'1'!F20</f>
        <v>5.2643490518874247E-3</v>
      </c>
      <c r="G5" s="2">
        <f>'2'!G31/'1'!G20</f>
        <v>-3.0342468766818384E-2</v>
      </c>
      <c r="H5" s="2">
        <f>'2'!H31/'1'!H20</f>
        <v>-0.12014842863744424</v>
      </c>
      <c r="I5" s="2">
        <f>'2'!I31/'1'!I20</f>
        <v>-0.10031421001425116</v>
      </c>
    </row>
    <row r="6" spans="1:9" x14ac:dyDescent="0.25">
      <c r="A6" t="s">
        <v>101</v>
      </c>
      <c r="B6" s="2">
        <f>'2'!B31/'1'!B47</f>
        <v>-1.2047989153918078E-2</v>
      </c>
      <c r="C6" s="2">
        <f>'2'!C31/'1'!C47</f>
        <v>-0.15589893528365945</v>
      </c>
      <c r="D6" s="2">
        <f>'2'!D31/'1'!D47</f>
        <v>0.24703641962721476</v>
      </c>
      <c r="E6" s="2">
        <f>'2'!E31/'1'!E47</f>
        <v>4.6769068802426844E-2</v>
      </c>
      <c r="F6" s="2">
        <f>'2'!F31/'1'!F47</f>
        <v>1.3525020211929957E-2</v>
      </c>
      <c r="G6" s="2">
        <f>'2'!G31/'1'!G47</f>
        <v>-8.3341508157450256E-2</v>
      </c>
      <c r="H6" s="2">
        <f>'2'!H31/'1'!H47</f>
        <v>-0.43958043937452568</v>
      </c>
      <c r="I6" s="2">
        <f>'2'!I31/'1'!I47</f>
        <v>-0.50507082926067082</v>
      </c>
    </row>
    <row r="7" spans="1:9" x14ac:dyDescent="0.25">
      <c r="A7" t="s">
        <v>53</v>
      </c>
      <c r="B7" s="2">
        <f>'1'!B25/'1'!B47</f>
        <v>1.0203519622216699</v>
      </c>
      <c r="C7" s="2">
        <f>'1'!C25/'1'!C47</f>
        <v>0.32707084679214837</v>
      </c>
      <c r="D7" s="2">
        <f>'1'!D25/'1'!D47</f>
        <v>0.30853815059654938</v>
      </c>
      <c r="E7" s="2">
        <f>'1'!E25/'1'!E47</f>
        <v>0.16204841908952339</v>
      </c>
      <c r="F7" s="2">
        <f>'1'!F25/'1'!F47</f>
        <v>0.63667639894004346</v>
      </c>
      <c r="G7" s="2">
        <f>'1'!G25/'1'!G47</f>
        <v>0.2116733355520081</v>
      </c>
      <c r="H7" s="2">
        <f>'1'!H25/'1'!H47</f>
        <v>7.1516629028823456E-2</v>
      </c>
      <c r="I7" s="2">
        <f>'1'!I25/'1'!I47</f>
        <v>2.0846411567415584</v>
      </c>
    </row>
    <row r="8" spans="1:9" x14ac:dyDescent="0.25">
      <c r="A8" t="s">
        <v>54</v>
      </c>
      <c r="B8" s="3">
        <f>'1'!B11/'1'!B29</f>
        <v>0.83573932285377428</v>
      </c>
      <c r="C8" s="3">
        <f>'1'!C11/'1'!C29</f>
        <v>0.74019619188018926</v>
      </c>
      <c r="D8" s="3">
        <f>'1'!D11/'1'!D29</f>
        <v>0.78315361633312874</v>
      </c>
      <c r="E8" s="3">
        <f>'1'!E11/'1'!E29</f>
        <v>0.81275688954982039</v>
      </c>
      <c r="F8" s="3">
        <f>'1'!F11/'1'!F29</f>
        <v>1.3671854460028814</v>
      </c>
      <c r="G8" s="3">
        <f>'1'!G11/'1'!G29</f>
        <v>0.79736362543980321</v>
      </c>
      <c r="H8" s="3">
        <f>'1'!H11/'1'!H29</f>
        <v>0.53147975161511429</v>
      </c>
      <c r="I8" s="3">
        <f>'1'!I11/'1'!I29</f>
        <v>0.87793911924174461</v>
      </c>
    </row>
    <row r="9" spans="1:9" x14ac:dyDescent="0.25">
      <c r="A9" t="s">
        <v>55</v>
      </c>
      <c r="B9" s="2">
        <f>'2'!B31/'2'!B5</f>
        <v>-2.4933354885210411E-3</v>
      </c>
      <c r="C9" s="2">
        <f>'2'!C31/'2'!C5</f>
        <v>-2.8043450978703827E-2</v>
      </c>
      <c r="D9" s="2">
        <f>'2'!D31/'2'!D5</f>
        <v>5.9171341502903235E-2</v>
      </c>
      <c r="E9" s="2">
        <f>'2'!E31/'2'!E5</f>
        <v>4.7295830237604863E-2</v>
      </c>
      <c r="F9" s="2">
        <f>'2'!F31/'2'!F5</f>
        <v>1.6199542232787831E-2</v>
      </c>
      <c r="G9" s="2">
        <f>'2'!G31/'2'!G5</f>
        <v>-9.9011789340500464E-2</v>
      </c>
      <c r="H9" s="2">
        <f>'2'!H31/'2'!H5</f>
        <v>-1.1418182924430855</v>
      </c>
      <c r="I9" s="2">
        <f>'2'!I31/'2'!I5</f>
        <v>-1.5326657722586545</v>
      </c>
    </row>
    <row r="10" spans="1:9" x14ac:dyDescent="0.25">
      <c r="A10" t="s">
        <v>56</v>
      </c>
      <c r="B10" s="2">
        <f>'2'!B18/'2'!B5</f>
        <v>7.2739056709963626E-2</v>
      </c>
      <c r="C10" s="2">
        <f>'2'!C18/'2'!C5</f>
        <v>8.2722523953333307E-2</v>
      </c>
      <c r="D10" s="2">
        <f>'2'!D18/'2'!D5</f>
        <v>8.6539406389515877E-2</v>
      </c>
      <c r="E10" s="2">
        <f>'2'!E18/'2'!E5</f>
        <v>8.7275117127254428E-2</v>
      </c>
      <c r="F10" s="2">
        <f>'2'!F18/'2'!F5</f>
        <v>8.1405096776296287E-2</v>
      </c>
      <c r="G10" s="2">
        <f>'2'!G18/'2'!G5</f>
        <v>6.1647551258687316E-2</v>
      </c>
      <c r="H10" s="2">
        <f>'2'!H18/'2'!H5</f>
        <v>-0.76124680936852596</v>
      </c>
      <c r="I10" s="2">
        <f>'2'!I18/'2'!I5</f>
        <v>-0.73116795343276897</v>
      </c>
    </row>
    <row r="11" spans="1:9" x14ac:dyDescent="0.25">
      <c r="A11" t="s">
        <v>102</v>
      </c>
      <c r="B11" s="2">
        <f>'2'!B31/('1'!B47+'1'!B25)</f>
        <v>-5.9633120264201726E-3</v>
      </c>
      <c r="C11" s="2">
        <f>'2'!C31/('1'!C47+'1'!C25)</f>
        <v>-0.11747597022457763</v>
      </c>
      <c r="D11" s="2">
        <f>'2'!D31/('1'!D47+'1'!D25)</f>
        <v>0.18878809113405928</v>
      </c>
      <c r="E11" s="2">
        <f>'2'!E31/('1'!E47+'1'!E25)</f>
        <v>4.0247091286498095E-2</v>
      </c>
      <c r="F11" s="2">
        <f>'2'!F31/('1'!F47+'1'!F25)</f>
        <v>8.2637106643006098E-3</v>
      </c>
      <c r="G11" s="2">
        <f>'2'!G31/('1'!G47+'1'!G25)</f>
        <v>-6.8782159111788935E-2</v>
      </c>
      <c r="H11" s="2">
        <f>'2'!H31/('1'!H47+'1'!H25)</f>
        <v>-0.41024136020450047</v>
      </c>
      <c r="I11" s="2">
        <f>'2'!I31/('1'!I47+'1'!I25)</f>
        <v>-0.16373730479372817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2020-04-12T16:08:24Z</dcterms:modified>
</cp:coreProperties>
</file>