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WeOQ096Ji07ZyIeqBzU8XwGG2PA=="/>
    </ext>
  </extLst>
</workbook>
</file>

<file path=xl/calcChain.xml><?xml version="1.0" encoding="utf-8"?>
<calcChain xmlns="http://schemas.openxmlformats.org/spreadsheetml/2006/main">
  <c r="F7" i="4" l="1"/>
  <c r="E7" i="4"/>
  <c r="B7" i="4"/>
  <c r="H37" i="3"/>
  <c r="G37" i="3"/>
  <c r="G36" i="3" s="1"/>
  <c r="F37" i="3"/>
  <c r="F36" i="3" s="1"/>
  <c r="E37" i="3"/>
  <c r="D37" i="3"/>
  <c r="D36" i="3" s="1"/>
  <c r="C37" i="3"/>
  <c r="C36" i="3" s="1"/>
  <c r="B37" i="3"/>
  <c r="B36" i="3" s="1"/>
  <c r="E36" i="3"/>
  <c r="E34" i="3"/>
  <c r="D34" i="3"/>
  <c r="B34" i="3"/>
  <c r="G32" i="3"/>
  <c r="G34" i="3" s="1"/>
  <c r="E32" i="3"/>
  <c r="D32" i="3"/>
  <c r="C32" i="3"/>
  <c r="C34" i="3" s="1"/>
  <c r="B32" i="3"/>
  <c r="H30" i="3"/>
  <c r="G30" i="3"/>
  <c r="F30" i="3"/>
  <c r="H21" i="3"/>
  <c r="G21" i="3"/>
  <c r="F21" i="3"/>
  <c r="H11" i="3"/>
  <c r="G11" i="3"/>
  <c r="F11" i="3"/>
  <c r="F32" i="3" s="1"/>
  <c r="F34" i="3" s="1"/>
  <c r="H28" i="2"/>
  <c r="G28" i="2"/>
  <c r="F28" i="2"/>
  <c r="E28" i="2"/>
  <c r="D28" i="2"/>
  <c r="C28" i="2"/>
  <c r="B28" i="2"/>
  <c r="H22" i="2"/>
  <c r="G22" i="2"/>
  <c r="F22" i="2"/>
  <c r="E22" i="2"/>
  <c r="D22" i="2"/>
  <c r="C22" i="2"/>
  <c r="B22" i="2"/>
  <c r="F18" i="2"/>
  <c r="F20" i="2" s="1"/>
  <c r="F25" i="2" s="1"/>
  <c r="F13" i="2"/>
  <c r="F10" i="4" s="1"/>
  <c r="B13" i="2"/>
  <c r="B10" i="4" s="1"/>
  <c r="H9" i="2"/>
  <c r="G9" i="2"/>
  <c r="F9" i="2"/>
  <c r="E9" i="2"/>
  <c r="E13" i="2" s="1"/>
  <c r="D9" i="2"/>
  <c r="C9" i="2"/>
  <c r="B9" i="2"/>
  <c r="H7" i="2"/>
  <c r="H13" i="2" s="1"/>
  <c r="H18" i="2" s="1"/>
  <c r="H20" i="2" s="1"/>
  <c r="G7" i="2"/>
  <c r="G13" i="2" s="1"/>
  <c r="F7" i="2"/>
  <c r="E7" i="2"/>
  <c r="D7" i="2"/>
  <c r="D13" i="2" s="1"/>
  <c r="D18" i="2" s="1"/>
  <c r="D20" i="2" s="1"/>
  <c r="C7" i="2"/>
  <c r="C13" i="2" s="1"/>
  <c r="B7" i="2"/>
  <c r="H45" i="1"/>
  <c r="G45" i="1"/>
  <c r="F45" i="1"/>
  <c r="E45" i="1"/>
  <c r="D45" i="1"/>
  <c r="C45" i="1"/>
  <c r="B45" i="1"/>
  <c r="F44" i="1"/>
  <c r="E44" i="1"/>
  <c r="B44" i="1"/>
  <c r="H35" i="1"/>
  <c r="G35" i="1"/>
  <c r="F35" i="1"/>
  <c r="E35" i="1"/>
  <c r="D35" i="1"/>
  <c r="C35" i="1"/>
  <c r="B35" i="1"/>
  <c r="G33" i="1"/>
  <c r="F33" i="1"/>
  <c r="F42" i="1" s="1"/>
  <c r="C33" i="1"/>
  <c r="B33" i="1"/>
  <c r="B42" i="1" s="1"/>
  <c r="H26" i="1"/>
  <c r="G26" i="1"/>
  <c r="F26" i="1"/>
  <c r="E26" i="1"/>
  <c r="E33" i="1" s="1"/>
  <c r="E42" i="1" s="1"/>
  <c r="D26" i="1"/>
  <c r="C26" i="1"/>
  <c r="B26" i="1"/>
  <c r="H22" i="1"/>
  <c r="H33" i="1" s="1"/>
  <c r="G22" i="1"/>
  <c r="F22" i="1"/>
  <c r="E22" i="1"/>
  <c r="D22" i="1"/>
  <c r="D33" i="1" s="1"/>
  <c r="C22" i="1"/>
  <c r="B22" i="1"/>
  <c r="H18" i="1"/>
  <c r="D18" i="1"/>
  <c r="C18" i="1"/>
  <c r="H11" i="1"/>
  <c r="H8" i="4" s="1"/>
  <c r="G11" i="1"/>
  <c r="G8" i="4" s="1"/>
  <c r="F11" i="1"/>
  <c r="F8" i="4" s="1"/>
  <c r="E11" i="1"/>
  <c r="E8" i="4" s="1"/>
  <c r="D11" i="1"/>
  <c r="D8" i="4" s="1"/>
  <c r="C11" i="1"/>
  <c r="C8" i="4" s="1"/>
  <c r="B11" i="1"/>
  <c r="B8" i="4" s="1"/>
  <c r="H6" i="1"/>
  <c r="G6" i="1"/>
  <c r="F6" i="1"/>
  <c r="E6" i="1"/>
  <c r="E18" i="1" s="1"/>
  <c r="D6" i="1"/>
  <c r="C6" i="1"/>
  <c r="B6" i="1"/>
  <c r="E18" i="2" l="1"/>
  <c r="E20" i="2" s="1"/>
  <c r="E25" i="2" s="1"/>
  <c r="E10" i="4"/>
  <c r="D7" i="4"/>
  <c r="D44" i="1"/>
  <c r="H7" i="4"/>
  <c r="H44" i="1"/>
  <c r="F9" i="4"/>
  <c r="F5" i="4"/>
  <c r="F6" i="4"/>
  <c r="F11" i="4"/>
  <c r="F27" i="2"/>
  <c r="D42" i="1"/>
  <c r="D25" i="2"/>
  <c r="H25" i="2"/>
  <c r="D10" i="4"/>
  <c r="B18" i="1"/>
  <c r="F18" i="1"/>
  <c r="G18" i="1"/>
  <c r="H36" i="3"/>
  <c r="H32" i="3"/>
  <c r="H34" i="3" s="1"/>
  <c r="H10" i="4"/>
  <c r="C42" i="1"/>
  <c r="C7" i="4"/>
  <c r="C44" i="1"/>
  <c r="G42" i="1"/>
  <c r="G7" i="4"/>
  <c r="G44" i="1"/>
  <c r="H42" i="1"/>
  <c r="C10" i="4"/>
  <c r="C18" i="2"/>
  <c r="C20" i="2" s="1"/>
  <c r="C25" i="2" s="1"/>
  <c r="G10" i="4"/>
  <c r="G18" i="2"/>
  <c r="G20" i="2" s="1"/>
  <c r="G25" i="2" s="1"/>
  <c r="B18" i="2"/>
  <c r="B20" i="2" s="1"/>
  <c r="B25" i="2" s="1"/>
  <c r="G6" i="4" l="1"/>
  <c r="G11" i="4"/>
  <c r="G27" i="2"/>
  <c r="G5" i="4"/>
  <c r="G9" i="4"/>
  <c r="C6" i="4"/>
  <c r="C11" i="4"/>
  <c r="C27" i="2"/>
  <c r="C9" i="4"/>
  <c r="C5" i="4"/>
  <c r="H11" i="4"/>
  <c r="H27" i="2"/>
  <c r="H9" i="4"/>
  <c r="H5" i="4"/>
  <c r="H6" i="4"/>
  <c r="B9" i="4"/>
  <c r="B5" i="4"/>
  <c r="B6" i="4"/>
  <c r="B11" i="4"/>
  <c r="B27" i="2"/>
  <c r="D11" i="4"/>
  <c r="D27" i="2"/>
  <c r="D9" i="4"/>
  <c r="D5" i="4"/>
  <c r="D6" i="4"/>
  <c r="E27" i="2"/>
  <c r="E9" i="4"/>
  <c r="E5" i="4"/>
  <c r="E6" i="4"/>
  <c r="E11" i="4"/>
</calcChain>
</file>

<file path=xl/sharedStrings.xml><?xml version="1.0" encoding="utf-8"?>
<sst xmlns="http://schemas.openxmlformats.org/spreadsheetml/2006/main" count="96" uniqueCount="88">
  <si>
    <t>Aman Cotton Fibrous Limited</t>
  </si>
  <si>
    <t>Balance Sheet</t>
  </si>
  <si>
    <t>As at year end</t>
  </si>
  <si>
    <t>ASSETS</t>
  </si>
  <si>
    <t>NON CURRENT ASSETS</t>
  </si>
  <si>
    <t>Property ,plant &amp; Equipment</t>
  </si>
  <si>
    <t>Capital Work in Progress</t>
  </si>
  <si>
    <t>Deferred Tax Assets</t>
  </si>
  <si>
    <t>CURRENT ASSETS</t>
  </si>
  <si>
    <t>Investment in Listed Securities</t>
  </si>
  <si>
    <t>Inventories</t>
  </si>
  <si>
    <t>Accounts Receivable and other Receivables</t>
  </si>
  <si>
    <t>Advances, deposits &amp; pre-payments</t>
  </si>
  <si>
    <t>Income Statement</t>
  </si>
  <si>
    <t>Net Revenues</t>
  </si>
  <si>
    <t>Cost of goods sold</t>
  </si>
  <si>
    <t>Gross Profit</t>
  </si>
  <si>
    <t>Operating Incomes/Expenses</t>
  </si>
  <si>
    <t>Administrative expenses</t>
  </si>
  <si>
    <t>Selling and distribution expenses</t>
  </si>
  <si>
    <t>Operating Profit</t>
  </si>
  <si>
    <t>Non-Operating Income/(Expenses)</t>
  </si>
  <si>
    <t>Financial Expenses</t>
  </si>
  <si>
    <t>Add-Non-operating income</t>
  </si>
  <si>
    <t>Profit Before contribution to WPPF</t>
  </si>
  <si>
    <t>Contribution to WPPF</t>
  </si>
  <si>
    <t>Profit Before Taxation</t>
  </si>
  <si>
    <t>Provision for Taxation</t>
  </si>
  <si>
    <t>Current tax</t>
  </si>
  <si>
    <t>Deferred tax income</t>
  </si>
  <si>
    <t>Net Profit</t>
  </si>
  <si>
    <t>Earnings per share (par value Taka 10)</t>
  </si>
  <si>
    <t>Shares to Calculate EPS</t>
  </si>
  <si>
    <t>Loan to Sister Concern</t>
  </si>
  <si>
    <t>Cash &amp; cash equivalents</t>
  </si>
  <si>
    <t>Liabilities and Capital</t>
  </si>
  <si>
    <t>Liabilities</t>
  </si>
  <si>
    <t>Ratio</t>
  </si>
  <si>
    <t>Non Current Liabilities</t>
  </si>
  <si>
    <t>Return on Asset (ROA)</t>
  </si>
  <si>
    <t>Long term Borrowings - Net of Current Maturity</t>
  </si>
  <si>
    <t>Deferred Tax Liability</t>
  </si>
  <si>
    <t>Current Liabilities</t>
  </si>
  <si>
    <t>Return on Equity (ROE)</t>
  </si>
  <si>
    <t>Short term Borrowings</t>
  </si>
  <si>
    <t>Long Term Borrowing - Current Maturity</t>
  </si>
  <si>
    <t>Accounts Payable</t>
  </si>
  <si>
    <t>Debt to Equity</t>
  </si>
  <si>
    <t>Dividend Payable</t>
  </si>
  <si>
    <t>Liabilities for expenses &amp; Others</t>
  </si>
  <si>
    <t>Current Ratio</t>
  </si>
  <si>
    <t>Net Margin</t>
  </si>
  <si>
    <t>Shareholders’ Equity</t>
  </si>
  <si>
    <t>Operating Margin</t>
  </si>
  <si>
    <t>Share capital -paid up</t>
  </si>
  <si>
    <t>Share premium</t>
  </si>
  <si>
    <t>Retained earnings</t>
  </si>
  <si>
    <t>Available for Sale (AFS) Reserve</t>
  </si>
  <si>
    <t>Tax holiday reserve</t>
  </si>
  <si>
    <t>Revaluation Surplus</t>
  </si>
  <si>
    <t>Return on Invested Capital (ROIC)</t>
  </si>
  <si>
    <t>Net assets value per share</t>
  </si>
  <si>
    <t>Shares to calculate NAVPS</t>
  </si>
  <si>
    <t>Cash Flow Statement</t>
  </si>
  <si>
    <t>Net Cash Flows - Operating Activities</t>
  </si>
  <si>
    <t xml:space="preserve">Cash Generated from Operations </t>
  </si>
  <si>
    <t>Cash received from customer &amp; Other</t>
  </si>
  <si>
    <t>Cash paid to suppliers, Employees &amp; ohters</t>
  </si>
  <si>
    <t>Tax paid</t>
  </si>
  <si>
    <t>Net Cash Flows - Investment Activities</t>
  </si>
  <si>
    <t>Acquisition olProperty, Plant &amp; Equipment</t>
  </si>
  <si>
    <t>Capital Work In Progress</t>
  </si>
  <si>
    <t>Advance against Land Purchase</t>
  </si>
  <si>
    <t>Advance against Land Developntenr</t>
  </si>
  <si>
    <t>Dividend lncome</t>
  </si>
  <si>
    <t>Net Investment in Shares</t>
  </si>
  <si>
    <t>Net Cash Flows - Financing Activities</t>
  </si>
  <si>
    <t>Increase/(Decrease) in Long Term Borrowing</t>
  </si>
  <si>
    <t>Increase/(Decrease) in Short Term Bonowing</t>
  </si>
  <si>
    <t>Issue of Share Capital</t>
  </si>
  <si>
    <t>Received Share Premium</t>
  </si>
  <si>
    <t>Dividend Paid</t>
  </si>
  <si>
    <t>Interest Paid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</si>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</sst>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0.0%"/>
    <numFmt numFmtId="166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color rgb="FF000000"/>
      <name val="Calibri"/>
    </font>
    <font>
      <b/>
      <sz val="11"/>
      <color theme="1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1" xfId="0" applyFont="1" applyBorder="1"/>
    <xf numFmtId="164" fontId="6" fillId="0" borderId="0" xfId="0" applyNumberFormat="1" applyFont="1"/>
    <xf numFmtId="0" fontId="1" fillId="0" borderId="2" xfId="0" applyFont="1" applyBorder="1"/>
    <xf numFmtId="2" fontId="2" fillId="0" borderId="0" xfId="0" applyNumberFormat="1" applyFont="1"/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/>
    <xf numFmtId="164" fontId="9" fillId="0" borderId="0" xfId="0" applyNumberFormat="1" applyFont="1" applyAlignment="1"/>
    <xf numFmtId="166" fontId="2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7.25" customWidth="1"/>
    <col min="2" max="2" width="12.875" customWidth="1"/>
    <col min="3" max="3" width="12.5" customWidth="1"/>
    <col min="4" max="4" width="15.25" customWidth="1"/>
    <col min="5" max="5" width="14.75" customWidth="1"/>
    <col min="6" max="6" width="12.5" customWidth="1"/>
    <col min="7" max="7" width="13.25" customWidth="1"/>
    <col min="8" max="8" width="14.375" customWidth="1"/>
    <col min="9" max="26" width="7.625" customWidth="1"/>
  </cols>
  <sheetData>
    <row r="1" spans="1:9" x14ac:dyDescent="0.25">
      <c r="A1" s="1" t="s">
        <v>0</v>
      </c>
      <c r="B1" s="1"/>
      <c r="C1" s="1"/>
      <c r="D1" s="1"/>
    </row>
    <row r="2" spans="1:9" x14ac:dyDescent="0.25">
      <c r="A2" s="1" t="s">
        <v>1</v>
      </c>
    </row>
    <row r="3" spans="1:9" x14ac:dyDescent="0.25">
      <c r="A3" s="2" t="s">
        <v>2</v>
      </c>
    </row>
    <row r="4" spans="1:9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</row>
    <row r="5" spans="1:9" x14ac:dyDescent="0.25">
      <c r="A5" s="4" t="s">
        <v>3</v>
      </c>
    </row>
    <row r="6" spans="1:9" x14ac:dyDescent="0.25">
      <c r="A6" s="5" t="s">
        <v>4</v>
      </c>
      <c r="B6" s="6">
        <f t="shared" ref="B6:H6" si="0">B7+B8+B9</f>
        <v>1370367592</v>
      </c>
      <c r="C6" s="6">
        <f t="shared" si="0"/>
        <v>1403827936</v>
      </c>
      <c r="D6" s="6">
        <f t="shared" si="0"/>
        <v>1423180208</v>
      </c>
      <c r="E6" s="7">
        <f t="shared" si="0"/>
        <v>1694546466</v>
      </c>
      <c r="F6" s="7">
        <f t="shared" si="0"/>
        <v>1794381963</v>
      </c>
      <c r="G6" s="7">
        <f t="shared" si="0"/>
        <v>1774400292</v>
      </c>
      <c r="H6" s="7">
        <f t="shared" si="0"/>
        <v>1994467256</v>
      </c>
    </row>
    <row r="7" spans="1:9" x14ac:dyDescent="0.25">
      <c r="A7" s="3" t="s">
        <v>5</v>
      </c>
      <c r="B7" s="6">
        <v>1370367592</v>
      </c>
      <c r="C7" s="8">
        <v>1320515041</v>
      </c>
      <c r="D7" s="8">
        <v>1272133079</v>
      </c>
      <c r="E7" s="8">
        <v>1381113217</v>
      </c>
      <c r="F7" s="8">
        <v>1442587677</v>
      </c>
      <c r="G7" s="9">
        <v>1384228123</v>
      </c>
      <c r="H7" s="9">
        <v>1709947178</v>
      </c>
      <c r="I7" s="8"/>
    </row>
    <row r="8" spans="1:9" x14ac:dyDescent="0.25">
      <c r="A8" s="3" t="s">
        <v>6</v>
      </c>
      <c r="B8" s="6">
        <v>0</v>
      </c>
      <c r="C8" s="8">
        <v>83312895</v>
      </c>
      <c r="D8" s="8">
        <v>151047129</v>
      </c>
      <c r="E8" s="10">
        <v>313433249</v>
      </c>
      <c r="F8" s="8">
        <v>351794286</v>
      </c>
      <c r="G8" s="9">
        <v>390172169</v>
      </c>
      <c r="H8" s="9">
        <v>284520078</v>
      </c>
      <c r="I8" s="8"/>
    </row>
    <row r="9" spans="1:9" x14ac:dyDescent="0.25">
      <c r="A9" s="3" t="s">
        <v>7</v>
      </c>
      <c r="B9" s="6">
        <v>0</v>
      </c>
      <c r="C9" s="6"/>
      <c r="D9" s="6"/>
      <c r="E9" s="8">
        <v>0</v>
      </c>
      <c r="F9" s="8"/>
      <c r="G9" s="8"/>
      <c r="H9" s="8"/>
      <c r="I9" s="8"/>
    </row>
    <row r="10" spans="1:9" x14ac:dyDescent="0.25">
      <c r="E10" s="8"/>
      <c r="F10" s="8"/>
      <c r="G10" s="8"/>
      <c r="H10" s="8"/>
      <c r="I10" s="8"/>
    </row>
    <row r="11" spans="1:9" x14ac:dyDescent="0.25">
      <c r="A11" s="5" t="s">
        <v>8</v>
      </c>
      <c r="B11" s="6">
        <f t="shared" ref="B11:H11" si="1">B12+B13+B14+B15+B16+B17</f>
        <v>2038181862</v>
      </c>
      <c r="C11" s="6">
        <f t="shared" si="1"/>
        <v>2320330269</v>
      </c>
      <c r="D11" s="6">
        <f t="shared" si="1"/>
        <v>2448831433</v>
      </c>
      <c r="E11" s="6">
        <f t="shared" si="1"/>
        <v>2390719882</v>
      </c>
      <c r="F11" s="6">
        <f t="shared" si="1"/>
        <v>2543511142</v>
      </c>
      <c r="G11" s="6">
        <f t="shared" si="1"/>
        <v>2854217155</v>
      </c>
      <c r="H11" s="6">
        <f t="shared" si="1"/>
        <v>3612483078</v>
      </c>
      <c r="I11" s="8"/>
    </row>
    <row r="12" spans="1:9" x14ac:dyDescent="0.25">
      <c r="A12" s="3" t="s">
        <v>9</v>
      </c>
      <c r="B12" s="8">
        <v>5102456</v>
      </c>
      <c r="C12" s="11">
        <v>5489069</v>
      </c>
      <c r="D12" s="10">
        <v>3933220</v>
      </c>
      <c r="E12" s="8">
        <v>4080480</v>
      </c>
      <c r="F12" s="8">
        <v>6404575</v>
      </c>
      <c r="G12" s="9">
        <v>83266</v>
      </c>
      <c r="H12" s="9">
        <v>93035</v>
      </c>
      <c r="I12" s="8"/>
    </row>
    <row r="13" spans="1:9" x14ac:dyDescent="0.25">
      <c r="A13" s="3" t="s">
        <v>10</v>
      </c>
      <c r="B13" s="8">
        <v>989433514</v>
      </c>
      <c r="C13" s="8">
        <v>978635108</v>
      </c>
      <c r="D13" s="8">
        <v>1006523507</v>
      </c>
      <c r="E13" s="10">
        <v>958845202</v>
      </c>
      <c r="F13" s="8">
        <v>981166296</v>
      </c>
      <c r="G13" s="9">
        <v>983576574</v>
      </c>
      <c r="H13" s="9">
        <v>1303409409</v>
      </c>
      <c r="I13" s="8"/>
    </row>
    <row r="14" spans="1:9" x14ac:dyDescent="0.25">
      <c r="A14" s="3" t="s">
        <v>11</v>
      </c>
      <c r="B14" s="8">
        <v>990981270</v>
      </c>
      <c r="C14" s="8">
        <v>990446869</v>
      </c>
      <c r="D14" s="8">
        <v>811075653</v>
      </c>
      <c r="E14" s="10">
        <v>775314538</v>
      </c>
      <c r="F14" s="8">
        <v>843778786</v>
      </c>
      <c r="G14" s="9">
        <v>839831316</v>
      </c>
      <c r="H14" s="9">
        <v>574722918</v>
      </c>
      <c r="I14" s="8"/>
    </row>
    <row r="15" spans="1:9" x14ac:dyDescent="0.25">
      <c r="A15" s="3" t="s">
        <v>12</v>
      </c>
      <c r="B15" s="8">
        <v>40696435</v>
      </c>
      <c r="C15" s="8">
        <v>336401599</v>
      </c>
      <c r="D15" s="8">
        <v>615226630</v>
      </c>
      <c r="E15" s="10">
        <v>481846578</v>
      </c>
      <c r="F15" s="8">
        <v>483276839</v>
      </c>
      <c r="G15" s="9">
        <v>813286370</v>
      </c>
      <c r="H15" s="9">
        <v>676463841</v>
      </c>
      <c r="I15" s="8"/>
    </row>
    <row r="16" spans="1:9" x14ac:dyDescent="0.25">
      <c r="A16" s="3" t="s">
        <v>33</v>
      </c>
      <c r="B16" s="8">
        <v>0</v>
      </c>
      <c r="C16" s="8">
        <v>0</v>
      </c>
      <c r="D16" s="8">
        <v>0</v>
      </c>
      <c r="E16" s="10">
        <v>129376835</v>
      </c>
      <c r="F16" s="8">
        <v>189896835</v>
      </c>
      <c r="G16" s="9">
        <v>99281472</v>
      </c>
      <c r="H16" s="9">
        <v>254867909</v>
      </c>
      <c r="I16" s="8"/>
    </row>
    <row r="17" spans="1:9" x14ac:dyDescent="0.25">
      <c r="A17" s="3" t="s">
        <v>34</v>
      </c>
      <c r="B17" s="8">
        <v>11968187</v>
      </c>
      <c r="C17" s="8">
        <v>9357624</v>
      </c>
      <c r="D17" s="8">
        <v>12072423</v>
      </c>
      <c r="E17" s="8">
        <v>41256249</v>
      </c>
      <c r="F17" s="8">
        <v>38987811</v>
      </c>
      <c r="G17" s="9">
        <v>118158157</v>
      </c>
      <c r="H17" s="9">
        <v>802925966</v>
      </c>
      <c r="I17" s="8"/>
    </row>
    <row r="18" spans="1:9" x14ac:dyDescent="0.25">
      <c r="A18" s="1"/>
      <c r="B18" s="6">
        <f t="shared" ref="B18:H18" si="2">B6+B11</f>
        <v>3408549454</v>
      </c>
      <c r="C18" s="6">
        <f t="shared" si="2"/>
        <v>3724158205</v>
      </c>
      <c r="D18" s="6">
        <f t="shared" si="2"/>
        <v>3872011641</v>
      </c>
      <c r="E18" s="6">
        <f t="shared" si="2"/>
        <v>4085266348</v>
      </c>
      <c r="F18" s="6">
        <f t="shared" si="2"/>
        <v>4337893105</v>
      </c>
      <c r="G18" s="6">
        <f t="shared" si="2"/>
        <v>4628617447</v>
      </c>
      <c r="H18" s="6">
        <f t="shared" si="2"/>
        <v>5606950334</v>
      </c>
      <c r="I18" s="8"/>
    </row>
    <row r="19" spans="1:9" x14ac:dyDescent="0.25">
      <c r="E19" s="8"/>
      <c r="F19" s="8"/>
      <c r="G19" s="8"/>
      <c r="H19" s="8"/>
      <c r="I19" s="8"/>
    </row>
    <row r="20" spans="1:9" ht="15.75" x14ac:dyDescent="0.25">
      <c r="A20" s="16" t="s">
        <v>35</v>
      </c>
      <c r="E20" s="8"/>
      <c r="F20" s="8"/>
      <c r="G20" s="8"/>
      <c r="H20" s="8"/>
      <c r="I20" s="8"/>
    </row>
    <row r="21" spans="1:9" ht="15.75" customHeight="1" x14ac:dyDescent="0.25">
      <c r="A21" s="17" t="s">
        <v>36</v>
      </c>
      <c r="E21" s="8"/>
      <c r="F21" s="8"/>
      <c r="G21" s="8"/>
      <c r="H21" s="8"/>
      <c r="I21" s="8"/>
    </row>
    <row r="22" spans="1:9" ht="15.75" customHeight="1" x14ac:dyDescent="0.25">
      <c r="A22" s="5" t="s">
        <v>38</v>
      </c>
      <c r="B22" s="6">
        <f t="shared" ref="B22:H22" si="3">SUM(B23:B24)</f>
        <v>262338138</v>
      </c>
      <c r="C22" s="6">
        <f t="shared" si="3"/>
        <v>184503634</v>
      </c>
      <c r="D22" s="6">
        <f t="shared" si="3"/>
        <v>157971915</v>
      </c>
      <c r="E22" s="6">
        <f t="shared" si="3"/>
        <v>150854123</v>
      </c>
      <c r="F22" s="6">
        <f t="shared" si="3"/>
        <v>151789290</v>
      </c>
      <c r="G22" s="6">
        <f t="shared" si="3"/>
        <v>141964555</v>
      </c>
      <c r="H22" s="6">
        <f t="shared" si="3"/>
        <v>153419222</v>
      </c>
      <c r="I22" s="8"/>
    </row>
    <row r="23" spans="1:9" ht="15.75" customHeight="1" x14ac:dyDescent="0.25">
      <c r="A23" s="3" t="s">
        <v>40</v>
      </c>
      <c r="B23" s="8">
        <v>196002265</v>
      </c>
      <c r="C23" s="3">
        <v>107730056</v>
      </c>
      <c r="D23" s="11">
        <v>73314994</v>
      </c>
      <c r="E23" s="8">
        <v>83771435</v>
      </c>
      <c r="F23" s="8">
        <v>73442949</v>
      </c>
      <c r="G23" s="9">
        <v>57109673</v>
      </c>
      <c r="H23" s="9">
        <v>46635363</v>
      </c>
      <c r="I23" s="8"/>
    </row>
    <row r="24" spans="1:9" ht="15.75" customHeight="1" x14ac:dyDescent="0.25">
      <c r="A24" s="3" t="s">
        <v>41</v>
      </c>
      <c r="B24" s="8">
        <v>66335873</v>
      </c>
      <c r="C24" s="3">
        <v>76773578</v>
      </c>
      <c r="D24" s="11">
        <v>84656921</v>
      </c>
      <c r="E24" s="8">
        <v>67082688</v>
      </c>
      <c r="F24" s="8">
        <v>78346341</v>
      </c>
      <c r="G24" s="9">
        <v>84854882</v>
      </c>
      <c r="H24" s="9">
        <v>106783859</v>
      </c>
      <c r="I24" s="8"/>
    </row>
    <row r="25" spans="1:9" ht="15.75" customHeight="1" x14ac:dyDescent="0.25">
      <c r="E25" s="8"/>
      <c r="F25" s="8"/>
      <c r="G25" s="8"/>
      <c r="H25" s="8"/>
      <c r="I25" s="8"/>
    </row>
    <row r="26" spans="1:9" ht="15.75" customHeight="1" x14ac:dyDescent="0.25">
      <c r="A26" s="5" t="s">
        <v>42</v>
      </c>
      <c r="B26" s="6">
        <f t="shared" ref="B26:H26" si="4">SUM(B27:B32)</f>
        <v>1145793062</v>
      </c>
      <c r="C26" s="6">
        <f t="shared" si="4"/>
        <v>1243729204</v>
      </c>
      <c r="D26" s="6">
        <f t="shared" si="4"/>
        <v>1162696566</v>
      </c>
      <c r="E26" s="6">
        <f t="shared" si="4"/>
        <v>1084210535</v>
      </c>
      <c r="F26" s="6">
        <f t="shared" si="4"/>
        <v>1056777363</v>
      </c>
      <c r="G26" s="6">
        <f t="shared" si="4"/>
        <v>1100038447</v>
      </c>
      <c r="H26" s="6">
        <f t="shared" si="4"/>
        <v>1141864229</v>
      </c>
      <c r="I26" s="8"/>
    </row>
    <row r="27" spans="1:9" ht="15.75" customHeight="1" x14ac:dyDescent="0.25">
      <c r="A27" s="3" t="s">
        <v>44</v>
      </c>
      <c r="B27" s="11">
        <v>924762809</v>
      </c>
      <c r="C27" s="11">
        <v>987464257</v>
      </c>
      <c r="D27" s="11">
        <v>918432430</v>
      </c>
      <c r="E27" s="8">
        <v>903116174</v>
      </c>
      <c r="F27" s="8">
        <v>924138221</v>
      </c>
      <c r="G27" s="9">
        <v>903821390</v>
      </c>
      <c r="H27" s="9">
        <v>943482883</v>
      </c>
      <c r="I27" s="8"/>
    </row>
    <row r="28" spans="1:9" ht="15.75" customHeight="1" x14ac:dyDescent="0.25">
      <c r="A28" s="3" t="s">
        <v>45</v>
      </c>
      <c r="B28" s="11">
        <v>110739082</v>
      </c>
      <c r="C28" s="11">
        <v>113439082</v>
      </c>
      <c r="D28" s="11">
        <v>77198235</v>
      </c>
      <c r="E28" s="8">
        <v>59799522</v>
      </c>
      <c r="F28" s="8">
        <v>33385425</v>
      </c>
      <c r="G28" s="9">
        <v>25007233</v>
      </c>
      <c r="H28" s="9">
        <v>29659260</v>
      </c>
      <c r="I28" s="8"/>
    </row>
    <row r="29" spans="1:9" ht="15.75" customHeight="1" x14ac:dyDescent="0.25">
      <c r="A29" s="3" t="s">
        <v>46</v>
      </c>
      <c r="B29" s="11">
        <v>6870379</v>
      </c>
      <c r="C29" s="11">
        <v>5033814</v>
      </c>
      <c r="D29" s="19">
        <v>3026385</v>
      </c>
      <c r="E29" s="8">
        <v>3570666</v>
      </c>
      <c r="F29" s="8">
        <v>3206987</v>
      </c>
      <c r="G29" s="9">
        <v>9286365</v>
      </c>
      <c r="H29" s="9">
        <v>18013834</v>
      </c>
      <c r="I29" s="8"/>
    </row>
    <row r="30" spans="1:9" ht="15.75" customHeight="1" x14ac:dyDescent="0.25">
      <c r="A30" s="20" t="s">
        <v>48</v>
      </c>
      <c r="B30" s="11"/>
      <c r="C30" s="11"/>
      <c r="D30" s="19"/>
      <c r="E30" s="8"/>
      <c r="F30" s="8"/>
      <c r="G30" s="21"/>
      <c r="H30" s="9">
        <v>24866530</v>
      </c>
      <c r="I30" s="8"/>
    </row>
    <row r="31" spans="1:9" ht="15.75" customHeight="1" x14ac:dyDescent="0.25">
      <c r="A31" s="3" t="s">
        <v>49</v>
      </c>
      <c r="B31" s="11">
        <v>28019943</v>
      </c>
      <c r="C31" s="11">
        <v>29613967</v>
      </c>
      <c r="D31" s="11">
        <v>28388427</v>
      </c>
      <c r="E31" s="8">
        <v>39077004</v>
      </c>
      <c r="F31" s="8">
        <v>36037680</v>
      </c>
      <c r="G31" s="9">
        <v>113820903</v>
      </c>
      <c r="H31" s="9">
        <v>49968068</v>
      </c>
      <c r="I31" s="8"/>
    </row>
    <row r="32" spans="1:9" ht="15.75" customHeight="1" x14ac:dyDescent="0.25">
      <c r="A32" s="3" t="s">
        <v>27</v>
      </c>
      <c r="B32" s="11">
        <v>75400849</v>
      </c>
      <c r="C32" s="11">
        <v>108178084</v>
      </c>
      <c r="D32" s="11">
        <v>135651089</v>
      </c>
      <c r="E32" s="8">
        <v>78647169</v>
      </c>
      <c r="F32" s="8">
        <v>60009050</v>
      </c>
      <c r="G32" s="9">
        <v>48102556</v>
      </c>
      <c r="H32" s="9">
        <v>75873654</v>
      </c>
      <c r="I32" s="8"/>
    </row>
    <row r="33" spans="1:26" ht="15.75" customHeight="1" x14ac:dyDescent="0.25">
      <c r="A33" s="1"/>
      <c r="B33" s="7">
        <f t="shared" ref="B33:H33" si="5">B26+B22</f>
        <v>1408131200</v>
      </c>
      <c r="C33" s="7">
        <f t="shared" si="5"/>
        <v>1428232838</v>
      </c>
      <c r="D33" s="7">
        <f t="shared" si="5"/>
        <v>1320668481</v>
      </c>
      <c r="E33" s="7">
        <f t="shared" si="5"/>
        <v>1235064658</v>
      </c>
      <c r="F33" s="7">
        <f t="shared" si="5"/>
        <v>1208566653</v>
      </c>
      <c r="G33" s="7">
        <f t="shared" si="5"/>
        <v>1242003002</v>
      </c>
      <c r="H33" s="7">
        <f t="shared" si="5"/>
        <v>1295283451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B34" s="11"/>
      <c r="C34" s="11"/>
      <c r="D34" s="11"/>
      <c r="E34" s="8"/>
      <c r="F34" s="8"/>
      <c r="G34" s="8"/>
      <c r="H34" s="8"/>
      <c r="I34" s="8"/>
    </row>
    <row r="35" spans="1:26" ht="15.75" customHeight="1" x14ac:dyDescent="0.25">
      <c r="A35" s="5" t="s">
        <v>52</v>
      </c>
      <c r="B35" s="6">
        <f t="shared" ref="B35:H35" si="6">SUM(B36:B41)</f>
        <v>2000418254</v>
      </c>
      <c r="C35" s="6">
        <f t="shared" si="6"/>
        <v>2295925367</v>
      </c>
      <c r="D35" s="6">
        <f t="shared" si="6"/>
        <v>2551343162</v>
      </c>
      <c r="E35" s="6">
        <f t="shared" si="6"/>
        <v>2850201690</v>
      </c>
      <c r="F35" s="6">
        <f t="shared" si="6"/>
        <v>3129326452</v>
      </c>
      <c r="G35" s="6">
        <f t="shared" si="6"/>
        <v>3386614445</v>
      </c>
      <c r="H35" s="6">
        <f t="shared" si="6"/>
        <v>4311666884</v>
      </c>
      <c r="I35" s="8"/>
    </row>
    <row r="36" spans="1:26" ht="15.75" customHeight="1" x14ac:dyDescent="0.25">
      <c r="A36" s="3" t="s">
        <v>54</v>
      </c>
      <c r="B36" s="8">
        <v>800000000</v>
      </c>
      <c r="C36" s="8">
        <v>800000000</v>
      </c>
      <c r="D36" s="11">
        <v>800000000</v>
      </c>
      <c r="E36" s="8">
        <v>800000000</v>
      </c>
      <c r="F36" s="8">
        <v>800000000</v>
      </c>
      <c r="G36" s="9">
        <v>800000000</v>
      </c>
      <c r="H36" s="9">
        <v>1008333330</v>
      </c>
      <c r="I36" s="8"/>
    </row>
    <row r="37" spans="1:26" ht="15.75" customHeight="1" x14ac:dyDescent="0.25">
      <c r="A37" s="20" t="s">
        <v>55</v>
      </c>
      <c r="B37" s="8"/>
      <c r="C37" s="8"/>
      <c r="D37" s="11"/>
      <c r="E37" s="8"/>
      <c r="F37" s="8"/>
      <c r="G37" s="21"/>
      <c r="H37" s="9">
        <v>591666658</v>
      </c>
      <c r="I37" s="8"/>
    </row>
    <row r="38" spans="1:26" ht="15.75" customHeight="1" x14ac:dyDescent="0.25">
      <c r="A38" s="3" t="s">
        <v>56</v>
      </c>
      <c r="B38" s="8">
        <v>963002733</v>
      </c>
      <c r="C38" s="8">
        <v>1259477202</v>
      </c>
      <c r="D38" s="11">
        <v>1516190498</v>
      </c>
      <c r="E38" s="8">
        <v>1786949775</v>
      </c>
      <c r="F38" s="8">
        <v>2063982851</v>
      </c>
      <c r="G38" s="9">
        <v>2321261057</v>
      </c>
      <c r="H38" s="9">
        <v>2446304716</v>
      </c>
      <c r="I38" s="8"/>
    </row>
    <row r="39" spans="1:26" ht="15.75" customHeight="1" x14ac:dyDescent="0.25">
      <c r="A39" s="3" t="s">
        <v>57</v>
      </c>
      <c r="B39" s="8">
        <v>0</v>
      </c>
      <c r="C39" s="8">
        <v>-967356</v>
      </c>
      <c r="D39" s="8">
        <v>-2262857</v>
      </c>
      <c r="E39" s="8">
        <v>-2130323</v>
      </c>
      <c r="F39" s="8">
        <v>-38637</v>
      </c>
      <c r="G39" s="9">
        <v>-28850</v>
      </c>
      <c r="H39" s="9">
        <v>-20058</v>
      </c>
      <c r="I39" s="8"/>
    </row>
    <row r="40" spans="1:26" ht="15.75" customHeight="1" x14ac:dyDescent="0.25">
      <c r="A40" s="3" t="s">
        <v>58</v>
      </c>
      <c r="B40" s="8">
        <v>0</v>
      </c>
      <c r="C40" s="8">
        <v>0</v>
      </c>
      <c r="D40" s="3">
        <v>0</v>
      </c>
      <c r="E40" s="8">
        <v>0</v>
      </c>
      <c r="F40" s="8">
        <v>0</v>
      </c>
      <c r="G40" s="8"/>
      <c r="H40" s="8"/>
      <c r="I40" s="8"/>
    </row>
    <row r="41" spans="1:26" ht="15.75" customHeight="1" x14ac:dyDescent="0.25">
      <c r="A41" s="3" t="s">
        <v>59</v>
      </c>
      <c r="B41" s="8">
        <v>237415521</v>
      </c>
      <c r="C41" s="8">
        <v>237415521</v>
      </c>
      <c r="D41" s="11">
        <v>237415521</v>
      </c>
      <c r="E41" s="8">
        <v>265382238</v>
      </c>
      <c r="F41" s="8">
        <v>265382238</v>
      </c>
      <c r="G41" s="13">
        <v>265382238</v>
      </c>
      <c r="H41" s="9">
        <v>265382238</v>
      </c>
      <c r="I41" s="8"/>
    </row>
    <row r="42" spans="1:26" ht="15.75" customHeight="1" x14ac:dyDescent="0.25">
      <c r="A42" s="1"/>
      <c r="B42" s="6">
        <f t="shared" ref="B42:H42" si="7">B35+B33</f>
        <v>3408549454</v>
      </c>
      <c r="C42" s="6">
        <f t="shared" si="7"/>
        <v>3724158205</v>
      </c>
      <c r="D42" s="6">
        <f t="shared" si="7"/>
        <v>3872011643</v>
      </c>
      <c r="E42" s="6">
        <f t="shared" si="7"/>
        <v>4085266348</v>
      </c>
      <c r="F42" s="6">
        <f t="shared" si="7"/>
        <v>4337893105</v>
      </c>
      <c r="G42" s="6">
        <f t="shared" si="7"/>
        <v>4628617447</v>
      </c>
      <c r="H42" s="6">
        <f t="shared" si="7"/>
        <v>5606950335</v>
      </c>
      <c r="I42" s="8"/>
    </row>
    <row r="43" spans="1:26" ht="15.75" customHeight="1" x14ac:dyDescent="0.25">
      <c r="E43" s="8"/>
      <c r="F43" s="8"/>
      <c r="G43" s="8"/>
      <c r="H43" s="8"/>
      <c r="I43" s="8"/>
    </row>
    <row r="44" spans="1:26" ht="15.75" customHeight="1" x14ac:dyDescent="0.25">
      <c r="A44" s="12" t="s">
        <v>61</v>
      </c>
      <c r="B44" s="15">
        <f t="shared" ref="B44:H44" si="8">B35/B45</f>
        <v>25.005228174999999</v>
      </c>
      <c r="C44" s="15">
        <f t="shared" si="8"/>
        <v>28.699067087500001</v>
      </c>
      <c r="D44" s="15">
        <f t="shared" si="8"/>
        <v>31.891789525</v>
      </c>
      <c r="E44" s="15">
        <f t="shared" si="8"/>
        <v>35.627521125000001</v>
      </c>
      <c r="F44" s="15">
        <f t="shared" si="8"/>
        <v>39.116580650000003</v>
      </c>
      <c r="G44" s="15">
        <f t="shared" si="8"/>
        <v>42.332680562500002</v>
      </c>
      <c r="H44" s="15">
        <f t="shared" si="8"/>
        <v>42.760332875240771</v>
      </c>
      <c r="I44" s="15"/>
    </row>
    <row r="45" spans="1:26" ht="15.75" customHeight="1" x14ac:dyDescent="0.25">
      <c r="A45" s="12" t="s">
        <v>62</v>
      </c>
      <c r="B45" s="8">
        <f t="shared" ref="B45:H45" si="9">B36/10</f>
        <v>80000000</v>
      </c>
      <c r="C45" s="8">
        <f t="shared" si="9"/>
        <v>80000000</v>
      </c>
      <c r="D45" s="8">
        <f t="shared" si="9"/>
        <v>80000000</v>
      </c>
      <c r="E45" s="8">
        <f t="shared" si="9"/>
        <v>80000000</v>
      </c>
      <c r="F45" s="8">
        <f t="shared" si="9"/>
        <v>80000000</v>
      </c>
      <c r="G45" s="8">
        <f t="shared" si="9"/>
        <v>80000000</v>
      </c>
      <c r="H45" s="8">
        <f t="shared" si="9"/>
        <v>100833333</v>
      </c>
      <c r="I45" s="8"/>
    </row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5.5" customWidth="1"/>
    <col min="2" max="6" width="14.75" customWidth="1"/>
    <col min="7" max="7" width="14.375" customWidth="1"/>
    <col min="8" max="8" width="12.875" customWidth="1"/>
    <col min="9" max="26" width="7.625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13</v>
      </c>
    </row>
    <row r="3" spans="1:8" x14ac:dyDescent="0.25">
      <c r="A3" s="2" t="s">
        <v>2</v>
      </c>
    </row>
    <row r="4" spans="1:8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</row>
    <row r="5" spans="1:8" x14ac:dyDescent="0.25">
      <c r="A5" s="12" t="s">
        <v>14</v>
      </c>
      <c r="B5" s="6">
        <v>1973611382</v>
      </c>
      <c r="C5" s="6">
        <v>1970153083</v>
      </c>
      <c r="D5" s="8">
        <v>1709964382</v>
      </c>
      <c r="E5" s="8">
        <v>1694452484</v>
      </c>
      <c r="F5" s="8">
        <v>1734266045</v>
      </c>
      <c r="G5" s="13">
        <v>1609935925</v>
      </c>
      <c r="H5" s="9">
        <v>1278886621</v>
      </c>
    </row>
    <row r="6" spans="1:8" x14ac:dyDescent="0.25">
      <c r="A6" s="3" t="s">
        <v>15</v>
      </c>
      <c r="B6" s="8">
        <v>1479412627</v>
      </c>
      <c r="C6" s="8">
        <v>1476265229</v>
      </c>
      <c r="D6" s="8">
        <v>1277876133</v>
      </c>
      <c r="E6" s="8">
        <v>1260904822</v>
      </c>
      <c r="F6" s="8">
        <v>1291717191</v>
      </c>
      <c r="G6" s="9">
        <v>1210797259</v>
      </c>
      <c r="H6" s="9">
        <v>952706577</v>
      </c>
    </row>
    <row r="7" spans="1:8" x14ac:dyDescent="0.25">
      <c r="A7" s="12" t="s">
        <v>16</v>
      </c>
      <c r="B7" s="6">
        <f t="shared" ref="B7:H7" si="0">B5-B6</f>
        <v>494198755</v>
      </c>
      <c r="C7" s="6">
        <f t="shared" si="0"/>
        <v>493887854</v>
      </c>
      <c r="D7" s="6">
        <f t="shared" si="0"/>
        <v>432088249</v>
      </c>
      <c r="E7" s="6">
        <f t="shared" si="0"/>
        <v>433547662</v>
      </c>
      <c r="F7" s="6">
        <f t="shared" si="0"/>
        <v>442548854</v>
      </c>
      <c r="G7" s="6">
        <f t="shared" si="0"/>
        <v>399138666</v>
      </c>
      <c r="H7" s="6">
        <f t="shared" si="0"/>
        <v>326180044</v>
      </c>
    </row>
    <row r="8" spans="1:8" x14ac:dyDescent="0.25">
      <c r="A8" s="1"/>
      <c r="B8" s="6"/>
      <c r="C8" s="6"/>
      <c r="D8" s="6"/>
      <c r="E8" s="6"/>
      <c r="F8" s="6"/>
    </row>
    <row r="9" spans="1:8" x14ac:dyDescent="0.25">
      <c r="A9" s="12" t="s">
        <v>17</v>
      </c>
      <c r="B9" s="8">
        <f t="shared" ref="B9:H9" si="1">SUM(B10:B11)</f>
        <v>27268251</v>
      </c>
      <c r="C9" s="6">
        <f t="shared" si="1"/>
        <v>44393945</v>
      </c>
      <c r="D9" s="6">
        <f t="shared" si="1"/>
        <v>45717363</v>
      </c>
      <c r="E9" s="6">
        <f t="shared" si="1"/>
        <v>41378198</v>
      </c>
      <c r="F9" s="6">
        <f t="shared" si="1"/>
        <v>40477243</v>
      </c>
      <c r="G9" s="6">
        <f t="shared" si="1"/>
        <v>32543136</v>
      </c>
      <c r="H9" s="6">
        <f t="shared" si="1"/>
        <v>45630815</v>
      </c>
    </row>
    <row r="10" spans="1:8" x14ac:dyDescent="0.25">
      <c r="A10" s="3" t="s">
        <v>18</v>
      </c>
      <c r="B10" s="8">
        <v>17174152</v>
      </c>
      <c r="C10" s="8">
        <v>21331851</v>
      </c>
      <c r="D10" s="8">
        <v>23665546</v>
      </c>
      <c r="E10" s="8">
        <v>25597344</v>
      </c>
      <c r="F10" s="8">
        <v>26562639</v>
      </c>
      <c r="G10" s="13">
        <v>28620823</v>
      </c>
      <c r="H10" s="9">
        <v>41193796</v>
      </c>
    </row>
    <row r="11" spans="1:8" x14ac:dyDescent="0.25">
      <c r="A11" s="3" t="s">
        <v>19</v>
      </c>
      <c r="B11" s="8">
        <v>10094099</v>
      </c>
      <c r="C11" s="8">
        <v>23062094</v>
      </c>
      <c r="D11" s="8">
        <v>22051817</v>
      </c>
      <c r="E11" s="8">
        <v>15780854</v>
      </c>
      <c r="F11" s="8">
        <v>13914604</v>
      </c>
      <c r="G11" s="13">
        <v>3922313</v>
      </c>
      <c r="H11" s="9">
        <v>4437019</v>
      </c>
    </row>
    <row r="12" spans="1:8" x14ac:dyDescent="0.25">
      <c r="A12" s="1"/>
    </row>
    <row r="13" spans="1:8" x14ac:dyDescent="0.25">
      <c r="A13" s="12" t="s">
        <v>20</v>
      </c>
      <c r="B13" s="6">
        <f t="shared" ref="B13:H13" si="2">B7-B9</f>
        <v>466930504</v>
      </c>
      <c r="C13" s="6">
        <f t="shared" si="2"/>
        <v>449493909</v>
      </c>
      <c r="D13" s="6">
        <f t="shared" si="2"/>
        <v>386370886</v>
      </c>
      <c r="E13" s="6">
        <f t="shared" si="2"/>
        <v>392169464</v>
      </c>
      <c r="F13" s="6">
        <f t="shared" si="2"/>
        <v>402071611</v>
      </c>
      <c r="G13" s="6">
        <f t="shared" si="2"/>
        <v>366595530</v>
      </c>
      <c r="H13" s="6">
        <f t="shared" si="2"/>
        <v>280549229</v>
      </c>
    </row>
    <row r="14" spans="1:8" x14ac:dyDescent="0.25">
      <c r="A14" s="14" t="s">
        <v>21</v>
      </c>
      <c r="B14" s="6"/>
      <c r="C14" s="6"/>
      <c r="D14" s="6"/>
      <c r="E14" s="6"/>
      <c r="F14" s="6"/>
    </row>
    <row r="15" spans="1:8" x14ac:dyDescent="0.25">
      <c r="A15" s="3" t="s">
        <v>22</v>
      </c>
      <c r="B15" s="8">
        <v>81951103</v>
      </c>
      <c r="C15" s="8">
        <v>82160265</v>
      </c>
      <c r="D15" s="8">
        <v>78027512</v>
      </c>
      <c r="E15" s="8">
        <v>60511204</v>
      </c>
      <c r="F15" s="8">
        <v>63023368</v>
      </c>
      <c r="G15" s="9">
        <v>51599240</v>
      </c>
      <c r="H15" s="9">
        <v>68494245</v>
      </c>
    </row>
    <row r="16" spans="1:8" x14ac:dyDescent="0.25">
      <c r="A16" s="3" t="s">
        <v>23</v>
      </c>
      <c r="B16" s="8">
        <v>11134062</v>
      </c>
      <c r="C16" s="8">
        <v>1255809</v>
      </c>
      <c r="D16" s="8">
        <v>8674461</v>
      </c>
      <c r="E16" s="8">
        <v>3763007</v>
      </c>
      <c r="F16" s="8">
        <v>5130123</v>
      </c>
      <c r="G16" s="9">
        <v>3112514</v>
      </c>
      <c r="H16" s="9">
        <v>55424911</v>
      </c>
    </row>
    <row r="17" spans="1:8" x14ac:dyDescent="0.25">
      <c r="B17" s="8"/>
      <c r="C17" s="8"/>
      <c r="D17" s="8"/>
      <c r="E17" s="8"/>
      <c r="F17" s="8"/>
    </row>
    <row r="18" spans="1:8" x14ac:dyDescent="0.25">
      <c r="A18" s="12" t="s">
        <v>24</v>
      </c>
      <c r="B18" s="6">
        <f>B13-B15-B16</f>
        <v>373845339</v>
      </c>
      <c r="C18" s="6">
        <f t="shared" ref="C18:H18" si="3">C13-C15+C16</f>
        <v>368589453</v>
      </c>
      <c r="D18" s="6">
        <f t="shared" si="3"/>
        <v>317017835</v>
      </c>
      <c r="E18" s="6">
        <f t="shared" si="3"/>
        <v>335421267</v>
      </c>
      <c r="F18" s="6">
        <f t="shared" si="3"/>
        <v>344178366</v>
      </c>
      <c r="G18" s="6">
        <f t="shared" si="3"/>
        <v>318108804</v>
      </c>
      <c r="H18" s="6">
        <f t="shared" si="3"/>
        <v>267479895</v>
      </c>
    </row>
    <row r="19" spans="1:8" x14ac:dyDescent="0.25">
      <c r="A19" s="3" t="s">
        <v>25</v>
      </c>
      <c r="B19" s="8">
        <v>17802159</v>
      </c>
      <c r="C19" s="8">
        <v>17551879</v>
      </c>
      <c r="D19" s="8">
        <v>15096087</v>
      </c>
      <c r="E19" s="8">
        <v>15972441</v>
      </c>
      <c r="F19" s="8">
        <v>16389446</v>
      </c>
      <c r="G19" s="13">
        <v>15148038</v>
      </c>
      <c r="H19" s="9">
        <v>12737138</v>
      </c>
    </row>
    <row r="20" spans="1:8" x14ac:dyDescent="0.25">
      <c r="A20" s="12" t="s">
        <v>26</v>
      </c>
      <c r="B20" s="8">
        <f t="shared" ref="B20:H20" si="4">B18-B19</f>
        <v>356043180</v>
      </c>
      <c r="C20" s="8">
        <f t="shared" si="4"/>
        <v>351037574</v>
      </c>
      <c r="D20" s="8">
        <f t="shared" si="4"/>
        <v>301921748</v>
      </c>
      <c r="E20" s="8">
        <f t="shared" si="4"/>
        <v>319448826</v>
      </c>
      <c r="F20" s="8">
        <f t="shared" si="4"/>
        <v>327788920</v>
      </c>
      <c r="G20" s="8">
        <f t="shared" si="4"/>
        <v>302960766</v>
      </c>
      <c r="H20" s="8">
        <f t="shared" si="4"/>
        <v>254742757</v>
      </c>
    </row>
    <row r="21" spans="1:8" ht="15.75" customHeight="1" x14ac:dyDescent="0.25">
      <c r="A21" s="1"/>
      <c r="B21" s="8"/>
      <c r="C21" s="8"/>
      <c r="D21" s="8"/>
      <c r="E21" s="8"/>
      <c r="F21" s="8"/>
    </row>
    <row r="22" spans="1:8" ht="15.75" customHeight="1" x14ac:dyDescent="0.25">
      <c r="A22" s="5" t="s">
        <v>27</v>
      </c>
      <c r="B22" s="6">
        <f t="shared" ref="B22:H22" si="5">SUM(B23:B24)</f>
        <v>-66887174</v>
      </c>
      <c r="C22" s="6">
        <f t="shared" si="5"/>
        <v>-54672263</v>
      </c>
      <c r="D22" s="6">
        <f t="shared" si="5"/>
        <v>-45208451</v>
      </c>
      <c r="E22" s="6">
        <f t="shared" si="5"/>
        <v>-48689549</v>
      </c>
      <c r="F22" s="6">
        <f t="shared" si="5"/>
        <v>-50755844</v>
      </c>
      <c r="G22" s="6">
        <f t="shared" si="5"/>
        <v>-45682558</v>
      </c>
      <c r="H22" s="6">
        <f t="shared" si="5"/>
        <v>-49912885</v>
      </c>
    </row>
    <row r="23" spans="1:8" ht="15.75" customHeight="1" x14ac:dyDescent="0.25">
      <c r="A23" s="3" t="s">
        <v>28</v>
      </c>
      <c r="B23" s="8">
        <v>-39857656</v>
      </c>
      <c r="C23" s="8">
        <v>-44234558</v>
      </c>
      <c r="D23" s="8">
        <v>-37073679</v>
      </c>
      <c r="E23" s="8">
        <v>-38311791</v>
      </c>
      <c r="F23" s="8">
        <v>-39724602</v>
      </c>
      <c r="G23" s="13">
        <v>-39175104</v>
      </c>
      <c r="H23" s="9">
        <v>-27771098</v>
      </c>
    </row>
    <row r="24" spans="1:8" ht="15.75" customHeight="1" x14ac:dyDescent="0.25">
      <c r="A24" s="3" t="s">
        <v>29</v>
      </c>
      <c r="B24" s="8">
        <v>-27029518</v>
      </c>
      <c r="C24" s="8">
        <v>-10437705</v>
      </c>
      <c r="D24" s="8">
        <v>-8134772</v>
      </c>
      <c r="E24" s="8">
        <v>-10377758</v>
      </c>
      <c r="F24" s="8">
        <v>-11031242</v>
      </c>
      <c r="G24" s="13">
        <v>-6507454</v>
      </c>
      <c r="H24" s="9">
        <v>-22141787</v>
      </c>
    </row>
    <row r="25" spans="1:8" ht="15.75" customHeight="1" x14ac:dyDescent="0.25">
      <c r="A25" s="12" t="s">
        <v>30</v>
      </c>
      <c r="B25" s="6">
        <f t="shared" ref="B25:F25" si="6">SUM(B22,B20)</f>
        <v>289156006</v>
      </c>
      <c r="C25" s="6">
        <f t="shared" si="6"/>
        <v>296365311</v>
      </c>
      <c r="D25" s="6">
        <f t="shared" si="6"/>
        <v>256713297</v>
      </c>
      <c r="E25" s="6">
        <f t="shared" si="6"/>
        <v>270759277</v>
      </c>
      <c r="F25" s="6">
        <f t="shared" si="6"/>
        <v>277033076</v>
      </c>
      <c r="G25" s="6">
        <f>SUM(G22,G20)-2</f>
        <v>257278206</v>
      </c>
      <c r="H25" s="6">
        <f>SUM(H22,H20)</f>
        <v>204829872</v>
      </c>
    </row>
    <row r="26" spans="1:8" ht="15.75" customHeight="1" x14ac:dyDescent="0.25">
      <c r="A26" s="1"/>
      <c r="D26" s="8"/>
      <c r="E26" s="8"/>
      <c r="F26" s="8"/>
    </row>
    <row r="27" spans="1:8" ht="15.75" customHeight="1" x14ac:dyDescent="0.25">
      <c r="A27" s="12" t="s">
        <v>31</v>
      </c>
      <c r="B27" s="15">
        <f>B25/('1'!B36/10)</f>
        <v>3.6144500750000002</v>
      </c>
      <c r="C27" s="15">
        <f>C25/('1'!C36/10)</f>
        <v>3.7045663874999999</v>
      </c>
      <c r="D27" s="15">
        <f>D25/('1'!D36/10)</f>
        <v>3.2089162125000001</v>
      </c>
      <c r="E27" s="15">
        <f>E25/('1'!E36/10)</f>
        <v>3.3844909625000001</v>
      </c>
      <c r="F27" s="15">
        <f>F25/('1'!F36/10)</f>
        <v>3.4629134499999998</v>
      </c>
      <c r="G27" s="15">
        <f>G25/('1'!G36/10)</f>
        <v>3.2159775750000001</v>
      </c>
      <c r="H27" s="15">
        <f>H25/('1'!H36/10)</f>
        <v>2.0313706381202334</v>
      </c>
    </row>
    <row r="28" spans="1:8" ht="15.75" customHeight="1" x14ac:dyDescent="0.25">
      <c r="A28" s="14" t="s">
        <v>32</v>
      </c>
      <c r="B28" s="8">
        <f>'1'!B36/10</f>
        <v>80000000</v>
      </c>
      <c r="C28" s="8">
        <f>'1'!C36/10</f>
        <v>80000000</v>
      </c>
      <c r="D28" s="8">
        <f>'1'!D36/10</f>
        <v>80000000</v>
      </c>
      <c r="E28" s="8">
        <f>'1'!E36/10</f>
        <v>80000000</v>
      </c>
      <c r="F28" s="8">
        <f>'1'!F36/10</f>
        <v>80000000</v>
      </c>
      <c r="G28" s="8">
        <f>'1'!G36/10</f>
        <v>80000000</v>
      </c>
      <c r="H28" s="8">
        <f>'1'!H36/10</f>
        <v>100833333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21" sqref="K20:K21"/>
    </sheetView>
  </sheetViews>
  <sheetFormatPr defaultColWidth="12.625" defaultRowHeight="15" customHeight="1" x14ac:dyDescent="0.2"/>
  <cols>
    <col min="1" max="1" width="36.75" customWidth="1"/>
    <col min="2" max="4" width="14" customWidth="1"/>
    <col min="5" max="5" width="7.75" customWidth="1"/>
    <col min="6" max="6" width="15.5" customWidth="1"/>
    <col min="7" max="7" width="12.5" customWidth="1"/>
    <col min="8" max="8" width="13.625" customWidth="1"/>
    <col min="9" max="26" width="7.625" customWidth="1"/>
  </cols>
  <sheetData>
    <row r="1" spans="1:26" x14ac:dyDescent="0.25">
      <c r="A1" s="1" t="s">
        <v>0</v>
      </c>
      <c r="B1" s="1"/>
      <c r="C1" s="1"/>
      <c r="D1" s="1"/>
    </row>
    <row r="2" spans="1:26" x14ac:dyDescent="0.25">
      <c r="A2" s="1" t="s">
        <v>63</v>
      </c>
    </row>
    <row r="3" spans="1:26" x14ac:dyDescent="0.25">
      <c r="A3" s="2" t="s">
        <v>2</v>
      </c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</row>
    <row r="5" spans="1:26" x14ac:dyDescent="0.25">
      <c r="A5" s="12" t="s">
        <v>64</v>
      </c>
    </row>
    <row r="6" spans="1:26" x14ac:dyDescent="0.25">
      <c r="A6" s="5" t="s">
        <v>65</v>
      </c>
      <c r="B6" s="11"/>
      <c r="C6" s="11"/>
      <c r="D6" s="11"/>
      <c r="E6" s="11"/>
      <c r="F6" s="7"/>
    </row>
    <row r="7" spans="1:26" x14ac:dyDescent="0.25">
      <c r="A7" s="2" t="s">
        <v>66</v>
      </c>
      <c r="B7" s="8">
        <v>0</v>
      </c>
      <c r="C7" s="8">
        <v>0</v>
      </c>
      <c r="D7" s="8">
        <v>0</v>
      </c>
      <c r="E7" s="8">
        <v>0</v>
      </c>
      <c r="F7" s="8">
        <v>1692113403</v>
      </c>
      <c r="G7" s="13">
        <v>1640172532</v>
      </c>
      <c r="H7" s="9">
        <v>1629822995</v>
      </c>
    </row>
    <row r="8" spans="1:26" x14ac:dyDescent="0.25">
      <c r="A8" s="2" t="s">
        <v>67</v>
      </c>
      <c r="B8" s="8">
        <v>0</v>
      </c>
      <c r="C8" s="8">
        <v>0</v>
      </c>
      <c r="D8" s="8">
        <v>0</v>
      </c>
      <c r="E8" s="8">
        <v>0</v>
      </c>
      <c r="F8" s="8">
        <v>-1313453812</v>
      </c>
      <c r="G8" s="13">
        <v>-1445149014</v>
      </c>
      <c r="H8" s="9">
        <v>-1179495502</v>
      </c>
    </row>
    <row r="9" spans="1:26" x14ac:dyDescent="0.25">
      <c r="A9" s="1"/>
      <c r="B9" s="8">
        <v>0</v>
      </c>
      <c r="C9" s="8">
        <v>0</v>
      </c>
      <c r="D9" s="8">
        <v>0</v>
      </c>
      <c r="E9" s="8">
        <v>0</v>
      </c>
      <c r="F9" s="6"/>
      <c r="G9" s="8"/>
      <c r="H9" s="8"/>
    </row>
    <row r="10" spans="1:26" x14ac:dyDescent="0.25">
      <c r="A10" s="2" t="s">
        <v>68</v>
      </c>
      <c r="B10" s="8">
        <v>0</v>
      </c>
      <c r="C10" s="8">
        <v>0</v>
      </c>
      <c r="D10" s="8">
        <v>0</v>
      </c>
      <c r="E10" s="8">
        <v>0</v>
      </c>
      <c r="F10" s="6">
        <v>-58362721</v>
      </c>
      <c r="G10" s="23">
        <v>-51081597</v>
      </c>
      <c r="H10" s="24">
        <v>-7632186</v>
      </c>
    </row>
    <row r="11" spans="1:26" x14ac:dyDescent="0.25">
      <c r="A11" s="1"/>
      <c r="B11" s="6">
        <v>257686950</v>
      </c>
      <c r="C11" s="6">
        <v>221364066</v>
      </c>
      <c r="D11" s="6">
        <v>315363570</v>
      </c>
      <c r="E11" s="6">
        <v>675670382</v>
      </c>
      <c r="F11" s="6">
        <f t="shared" ref="F11:H11" si="0">SUM(F7:F10)</f>
        <v>320296870</v>
      </c>
      <c r="G11" s="6">
        <f t="shared" si="0"/>
        <v>143941921</v>
      </c>
      <c r="H11" s="6">
        <f t="shared" si="0"/>
        <v>442695307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8"/>
      <c r="E12" s="8"/>
      <c r="F12" s="6"/>
    </row>
    <row r="13" spans="1:26" x14ac:dyDescent="0.25">
      <c r="A13" s="12" t="s">
        <v>69</v>
      </c>
      <c r="B13" s="8"/>
      <c r="C13" s="8"/>
      <c r="D13" s="8"/>
      <c r="E13" s="8"/>
      <c r="F13" s="8"/>
    </row>
    <row r="14" spans="1:26" x14ac:dyDescent="0.25">
      <c r="A14" s="2" t="s">
        <v>70</v>
      </c>
      <c r="B14" s="8">
        <v>0</v>
      </c>
      <c r="C14" s="8">
        <v>0</v>
      </c>
      <c r="D14" s="8">
        <v>0</v>
      </c>
      <c r="E14" s="8">
        <v>0</v>
      </c>
      <c r="F14" s="8">
        <v>-36274322</v>
      </c>
      <c r="G14" s="13">
        <v>-3537076</v>
      </c>
      <c r="H14" s="9">
        <v>0</v>
      </c>
    </row>
    <row r="15" spans="1:26" x14ac:dyDescent="0.25">
      <c r="A15" s="2" t="s">
        <v>71</v>
      </c>
      <c r="B15" s="8">
        <v>0</v>
      </c>
      <c r="C15" s="8">
        <v>0</v>
      </c>
      <c r="D15" s="8">
        <v>0</v>
      </c>
      <c r="E15" s="8">
        <v>0</v>
      </c>
      <c r="F15" s="8">
        <v>-127955980</v>
      </c>
      <c r="G15" s="9">
        <v>-38377883</v>
      </c>
      <c r="H15" s="9">
        <v>-284520078</v>
      </c>
    </row>
    <row r="16" spans="1:26" x14ac:dyDescent="0.25">
      <c r="A16" s="2" t="s">
        <v>33</v>
      </c>
      <c r="B16" s="8">
        <v>0</v>
      </c>
      <c r="C16" s="8">
        <v>0</v>
      </c>
      <c r="D16" s="8">
        <v>0</v>
      </c>
      <c r="E16" s="8">
        <v>0</v>
      </c>
      <c r="F16" s="8">
        <v>-60520000</v>
      </c>
      <c r="G16" s="9">
        <v>90615363</v>
      </c>
      <c r="H16" s="9">
        <v>-155586437</v>
      </c>
    </row>
    <row r="17" spans="1:26" x14ac:dyDescent="0.25">
      <c r="A17" s="2" t="s">
        <v>72</v>
      </c>
      <c r="B17" s="8">
        <v>0</v>
      </c>
      <c r="C17" s="8">
        <v>0</v>
      </c>
      <c r="D17" s="8">
        <v>0</v>
      </c>
      <c r="E17" s="8">
        <v>0</v>
      </c>
      <c r="F17" s="8">
        <v>-1562500</v>
      </c>
      <c r="G17" s="9">
        <v>0</v>
      </c>
      <c r="H17" s="9">
        <v>0</v>
      </c>
    </row>
    <row r="18" spans="1:26" x14ac:dyDescent="0.25">
      <c r="A18" s="2" t="s">
        <v>73</v>
      </c>
      <c r="B18" s="8">
        <v>0</v>
      </c>
      <c r="C18" s="8">
        <v>0</v>
      </c>
      <c r="D18" s="8">
        <v>0</v>
      </c>
      <c r="E18" s="8">
        <v>0</v>
      </c>
      <c r="F18" s="8">
        <v>3672881</v>
      </c>
      <c r="G18" s="9">
        <v>0</v>
      </c>
      <c r="H18" s="9">
        <v>0</v>
      </c>
    </row>
    <row r="19" spans="1:26" x14ac:dyDescent="0.25">
      <c r="A19" s="3" t="s">
        <v>74</v>
      </c>
      <c r="B19" s="8">
        <v>0</v>
      </c>
      <c r="C19" s="8">
        <v>0</v>
      </c>
      <c r="D19" s="8">
        <v>0</v>
      </c>
      <c r="E19" s="8">
        <v>0</v>
      </c>
      <c r="F19" s="8">
        <v>186971</v>
      </c>
      <c r="G19" s="9">
        <v>60213</v>
      </c>
      <c r="H19" s="9">
        <v>3006</v>
      </c>
    </row>
    <row r="20" spans="1:26" x14ac:dyDescent="0.25">
      <c r="A20" s="20" t="s">
        <v>75</v>
      </c>
      <c r="B20" s="8"/>
      <c r="C20" s="8"/>
      <c r="D20" s="8"/>
      <c r="E20" s="8"/>
      <c r="F20" s="8"/>
      <c r="G20" s="9">
        <v>6332183</v>
      </c>
      <c r="H20" s="9">
        <v>0</v>
      </c>
    </row>
    <row r="21" spans="1:26" x14ac:dyDescent="0.25">
      <c r="A21" s="1"/>
      <c r="B21" s="6">
        <v>-292493499</v>
      </c>
      <c r="C21" s="6">
        <v>-118947123</v>
      </c>
      <c r="D21" s="6">
        <v>-94942715</v>
      </c>
      <c r="E21" s="6">
        <v>-546835672</v>
      </c>
      <c r="F21" s="6">
        <f>SUM(F14:F19)</f>
        <v>-222452950</v>
      </c>
      <c r="G21" s="6">
        <f t="shared" ref="G21:H21" si="1">SUM(G14:G20)</f>
        <v>55092800</v>
      </c>
      <c r="H21" s="6">
        <f t="shared" si="1"/>
        <v>-440103509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6"/>
      <c r="C22" s="6"/>
      <c r="D22" s="6"/>
      <c r="E22" s="6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2" t="s">
        <v>76</v>
      </c>
      <c r="B23" s="8"/>
      <c r="C23" s="8"/>
      <c r="D23" s="8"/>
      <c r="E23" s="8"/>
      <c r="F23" s="8"/>
    </row>
    <row r="24" spans="1:26" ht="15.75" customHeight="1" x14ac:dyDescent="0.25">
      <c r="A24" s="2" t="s">
        <v>77</v>
      </c>
      <c r="B24" s="8">
        <v>0</v>
      </c>
      <c r="C24" s="8">
        <v>0</v>
      </c>
      <c r="D24" s="8">
        <v>0</v>
      </c>
      <c r="E24" s="8">
        <v>0</v>
      </c>
      <c r="F24" s="8">
        <v>-36742583</v>
      </c>
      <c r="G24" s="13">
        <v>-24711468</v>
      </c>
      <c r="H24" s="9">
        <v>-5822283</v>
      </c>
    </row>
    <row r="25" spans="1:26" ht="15.75" customHeight="1" x14ac:dyDescent="0.25">
      <c r="A25" s="2" t="s">
        <v>78</v>
      </c>
      <c r="B25" s="8">
        <v>0</v>
      </c>
      <c r="C25" s="8">
        <v>0</v>
      </c>
      <c r="D25" s="8">
        <v>0</v>
      </c>
      <c r="E25" s="8">
        <v>0</v>
      </c>
      <c r="F25" s="8">
        <v>21022047</v>
      </c>
      <c r="G25" s="9">
        <v>-20316831</v>
      </c>
      <c r="H25" s="9">
        <v>39661493</v>
      </c>
    </row>
    <row r="26" spans="1:26" ht="15.75" customHeight="1" x14ac:dyDescent="0.25">
      <c r="A26" s="25" t="s">
        <v>79</v>
      </c>
      <c r="B26" s="8"/>
      <c r="C26" s="8"/>
      <c r="D26" s="8"/>
      <c r="E26" s="8"/>
      <c r="F26" s="8"/>
      <c r="G26" s="21"/>
      <c r="H26" s="9">
        <v>208333330</v>
      </c>
    </row>
    <row r="27" spans="1:26" ht="15.75" customHeight="1" x14ac:dyDescent="0.25">
      <c r="A27" s="25" t="s">
        <v>80</v>
      </c>
      <c r="B27" s="8"/>
      <c r="C27" s="8"/>
      <c r="D27" s="8"/>
      <c r="E27" s="8"/>
      <c r="F27" s="8"/>
      <c r="G27" s="21"/>
      <c r="H27" s="9">
        <v>591666658</v>
      </c>
    </row>
    <row r="28" spans="1:26" ht="15.75" customHeight="1" x14ac:dyDescent="0.25">
      <c r="A28" s="25" t="s">
        <v>81</v>
      </c>
      <c r="B28" s="8"/>
      <c r="C28" s="8"/>
      <c r="D28" s="8"/>
      <c r="E28" s="8"/>
      <c r="F28" s="8"/>
      <c r="G28" s="21"/>
      <c r="H28" s="9">
        <v>-55133470</v>
      </c>
    </row>
    <row r="29" spans="1:26" ht="15.75" customHeight="1" x14ac:dyDescent="0.25">
      <c r="A29" s="2" t="s">
        <v>82</v>
      </c>
      <c r="B29" s="8">
        <v>0</v>
      </c>
      <c r="C29" s="8">
        <v>0</v>
      </c>
      <c r="D29" s="8">
        <v>0</v>
      </c>
      <c r="E29" s="8">
        <v>0</v>
      </c>
      <c r="F29" s="8">
        <v>-84521069</v>
      </c>
      <c r="G29" s="9">
        <v>-75446892</v>
      </c>
      <c r="H29" s="9">
        <v>-96529715</v>
      </c>
    </row>
    <row r="30" spans="1:26" ht="15.75" customHeight="1" x14ac:dyDescent="0.25">
      <c r="A30" s="1"/>
      <c r="B30" s="6">
        <v>-3452369</v>
      </c>
      <c r="C30" s="6">
        <v>-105031026</v>
      </c>
      <c r="D30" s="6">
        <v>-217715248</v>
      </c>
      <c r="E30" s="6">
        <v>-99670265</v>
      </c>
      <c r="F30" s="6">
        <f t="shared" ref="F30:H30" si="2">SUM(F24:F29)</f>
        <v>-100241605</v>
      </c>
      <c r="G30" s="6">
        <f t="shared" si="2"/>
        <v>-120475191</v>
      </c>
      <c r="H30" s="6">
        <f t="shared" si="2"/>
        <v>682176013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8"/>
      <c r="C31" s="8"/>
      <c r="D31" s="8"/>
      <c r="E31" s="8"/>
      <c r="F31" s="6"/>
    </row>
    <row r="32" spans="1:26" ht="15.75" customHeight="1" x14ac:dyDescent="0.25">
      <c r="A32" s="1" t="s">
        <v>83</v>
      </c>
      <c r="B32" s="6">
        <f t="shared" ref="B32:H32" si="3">B11+B21+B30</f>
        <v>-38258918</v>
      </c>
      <c r="C32" s="6">
        <f t="shared" si="3"/>
        <v>-2614083</v>
      </c>
      <c r="D32" s="6">
        <f t="shared" si="3"/>
        <v>2705607</v>
      </c>
      <c r="E32" s="6">
        <f t="shared" si="3"/>
        <v>29164445</v>
      </c>
      <c r="F32" s="6">
        <f t="shared" si="3"/>
        <v>-2397685</v>
      </c>
      <c r="G32" s="6">
        <f t="shared" si="3"/>
        <v>78559530</v>
      </c>
      <c r="H32" s="6">
        <f t="shared" si="3"/>
        <v>684767811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8" ht="15.75" customHeight="1" x14ac:dyDescent="0.25">
      <c r="A33" s="14" t="s">
        <v>84</v>
      </c>
      <c r="B33" s="8">
        <v>50227105</v>
      </c>
      <c r="C33" s="8">
        <v>11968187</v>
      </c>
      <c r="D33" s="8">
        <v>9357624</v>
      </c>
      <c r="E33" s="8">
        <v>12072423</v>
      </c>
      <c r="F33" s="8">
        <v>41256249</v>
      </c>
      <c r="G33" s="13">
        <v>38987811</v>
      </c>
      <c r="H33" s="9">
        <v>118158157</v>
      </c>
    </row>
    <row r="34" spans="1:8" ht="15.75" customHeight="1" x14ac:dyDescent="0.25">
      <c r="A34" s="12" t="s">
        <v>85</v>
      </c>
      <c r="B34" s="8">
        <f t="shared" ref="B34:H34" si="4">SUM(B32:B33)</f>
        <v>11968187</v>
      </c>
      <c r="C34" s="8">
        <f t="shared" si="4"/>
        <v>9354104</v>
      </c>
      <c r="D34" s="8">
        <f t="shared" si="4"/>
        <v>12063231</v>
      </c>
      <c r="E34" s="8">
        <f t="shared" si="4"/>
        <v>41236868</v>
      </c>
      <c r="F34" s="6">
        <f t="shared" si="4"/>
        <v>38858564</v>
      </c>
      <c r="G34" s="6">
        <f t="shared" si="4"/>
        <v>117547341</v>
      </c>
      <c r="H34" s="6">
        <f t="shared" si="4"/>
        <v>802925968</v>
      </c>
    </row>
    <row r="35" spans="1:8" ht="15.75" customHeight="1" x14ac:dyDescent="0.2"/>
    <row r="36" spans="1:8" ht="15.75" customHeight="1" x14ac:dyDescent="0.25">
      <c r="A36" s="12" t="s">
        <v>86</v>
      </c>
      <c r="B36" s="15">
        <f t="shared" ref="B36:H36" si="5">B11/B37</f>
        <v>3.2210868750000001</v>
      </c>
      <c r="C36" s="15">
        <f t="shared" si="5"/>
        <v>2.7670508250000001</v>
      </c>
      <c r="D36" s="15">
        <f t="shared" si="5"/>
        <v>3.9420446249999999</v>
      </c>
      <c r="E36" s="15">
        <f t="shared" si="5"/>
        <v>8.4458797749999999</v>
      </c>
      <c r="F36" s="15">
        <f t="shared" si="5"/>
        <v>4.0037108750000003</v>
      </c>
      <c r="G36" s="15">
        <f t="shared" si="5"/>
        <v>1.7992740125</v>
      </c>
      <c r="H36" s="15">
        <f t="shared" si="5"/>
        <v>4.3903666955053442</v>
      </c>
    </row>
    <row r="37" spans="1:8" ht="15.75" customHeight="1" x14ac:dyDescent="0.25">
      <c r="A37" s="12" t="s">
        <v>87</v>
      </c>
      <c r="B37" s="8">
        <f>'1'!B36/10</f>
        <v>80000000</v>
      </c>
      <c r="C37" s="8">
        <f>'1'!C36/10</f>
        <v>80000000</v>
      </c>
      <c r="D37" s="8">
        <f>'1'!D36/10</f>
        <v>80000000</v>
      </c>
      <c r="E37" s="8">
        <f>'1'!E36/10</f>
        <v>80000000</v>
      </c>
      <c r="F37" s="8">
        <f>'1'!F36/10</f>
        <v>80000000</v>
      </c>
      <c r="G37" s="8">
        <f>'1'!G36/10</f>
        <v>80000000</v>
      </c>
      <c r="H37" s="8">
        <f>'1'!H36/10</f>
        <v>100833333</v>
      </c>
    </row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27.37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37</v>
      </c>
    </row>
    <row r="3" spans="1:8" x14ac:dyDescent="0.25">
      <c r="A3" s="3" t="s">
        <v>2</v>
      </c>
    </row>
    <row r="4" spans="1:8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</row>
    <row r="5" spans="1:8" x14ac:dyDescent="0.25">
      <c r="A5" s="3" t="s">
        <v>39</v>
      </c>
      <c r="B5" s="18">
        <f>'2'!B25/'1'!B18</f>
        <v>8.4832568781030807E-2</v>
      </c>
      <c r="C5" s="18">
        <f>'2'!C25/'1'!C18</f>
        <v>7.9579141026314165E-2</v>
      </c>
      <c r="D5" s="18">
        <f>'2'!D25/'1'!D18</f>
        <v>6.6299722418628956E-2</v>
      </c>
      <c r="E5" s="18">
        <f>'2'!E25/'1'!E18</f>
        <v>6.627701939986215E-2</v>
      </c>
      <c r="F5" s="18">
        <f>'2'!F25/'1'!F18</f>
        <v>6.3863509149333919E-2</v>
      </c>
      <c r="G5" s="18">
        <f>'2'!G25/'1'!G18</f>
        <v>5.558424495996158E-2</v>
      </c>
      <c r="H5" s="18">
        <f>'2'!H25/'1'!H18</f>
        <v>3.6531422573503398E-2</v>
      </c>
    </row>
    <row r="6" spans="1:8" x14ac:dyDescent="0.25">
      <c r="A6" s="3" t="s">
        <v>43</v>
      </c>
      <c r="B6" s="18">
        <f>'2'!B25/'1'!B35</f>
        <v>0.14454777415763373</v>
      </c>
      <c r="C6" s="18">
        <f>'2'!C25/'1'!C35</f>
        <v>0.129083164139281</v>
      </c>
      <c r="D6" s="18">
        <f>'2'!D25/'1'!D35</f>
        <v>0.10061888217293445</v>
      </c>
      <c r="E6" s="18">
        <f>'2'!E25/'1'!E35</f>
        <v>9.4996532333120609E-2</v>
      </c>
      <c r="F6" s="18">
        <f>'2'!F25/'1'!F35</f>
        <v>8.8528020406098556E-2</v>
      </c>
      <c r="G6" s="18">
        <f>'2'!G25/'1'!G35</f>
        <v>7.5969145640374186E-2</v>
      </c>
      <c r="H6" s="18">
        <f>'2'!H25/'1'!H35</f>
        <v>4.7505959414465747E-2</v>
      </c>
    </row>
    <row r="7" spans="1:8" x14ac:dyDescent="0.25">
      <c r="A7" s="3" t="s">
        <v>47</v>
      </c>
      <c r="B7" s="18">
        <f>'1'!B23/'1'!B35</f>
        <v>9.7980642102259083E-2</v>
      </c>
      <c r="C7" s="18">
        <f>'1'!C23/'1'!C35</f>
        <v>4.6922281337379378E-2</v>
      </c>
      <c r="D7" s="18">
        <f>'1'!D23/'1'!D35</f>
        <v>2.8735842003522694E-2</v>
      </c>
      <c r="E7" s="18">
        <f>'1'!E23/'1'!E35</f>
        <v>2.9391405981518452E-2</v>
      </c>
      <c r="F7" s="18">
        <f>'1'!F23/'1'!F35</f>
        <v>2.3469251331404397E-2</v>
      </c>
      <c r="G7" s="18">
        <f>'1'!G23/'1'!G35</f>
        <v>1.6863352450503116E-2</v>
      </c>
      <c r="H7" s="18">
        <f>'1'!H23/'1'!H35</f>
        <v>1.0816086737372358E-2</v>
      </c>
    </row>
    <row r="8" spans="1:8" x14ac:dyDescent="0.25">
      <c r="A8" s="3" t="s">
        <v>50</v>
      </c>
      <c r="B8" s="22">
        <f>'1'!B11/'1'!B26</f>
        <v>1.7788394166415367</v>
      </c>
      <c r="C8" s="22">
        <f>'1'!C11/'1'!C26</f>
        <v>1.8656233700531486</v>
      </c>
      <c r="D8" s="22">
        <f>'1'!D11/'1'!D26</f>
        <v>2.1061655333038973</v>
      </c>
      <c r="E8" s="22">
        <f>'1'!E11/'1'!E26</f>
        <v>2.2050328832121151</v>
      </c>
      <c r="F8" s="22">
        <f>'1'!F11/'1'!F26</f>
        <v>2.4068561941745528</v>
      </c>
      <c r="G8" s="22">
        <f>'1'!G11/'1'!G26</f>
        <v>2.5946521803705647</v>
      </c>
      <c r="H8" s="22">
        <f>'1'!H11/'1'!H26</f>
        <v>3.1636712896800971</v>
      </c>
    </row>
    <row r="9" spans="1:8" x14ac:dyDescent="0.25">
      <c r="A9" s="3" t="s">
        <v>51</v>
      </c>
      <c r="B9" s="18">
        <f>'2'!B25/'2'!B5</f>
        <v>0.14651111593558899</v>
      </c>
      <c r="C9" s="18">
        <f>'2'!C25/'2'!C5</f>
        <v>0.15042755487239465</v>
      </c>
      <c r="D9" s="18">
        <f>'2'!D25/'2'!D5</f>
        <v>0.15012786213695531</v>
      </c>
      <c r="E9" s="18">
        <f>'2'!E25/'2'!E5</f>
        <v>0.15979160204057985</v>
      </c>
      <c r="F9" s="18">
        <f>'2'!F25/'2'!F5</f>
        <v>0.15974081762063214</v>
      </c>
      <c r="G9" s="18">
        <f>'2'!G25/'2'!G5</f>
        <v>0.15980648795075494</v>
      </c>
      <c r="H9" s="18">
        <f>'2'!H25/'2'!H5</f>
        <v>0.16016265135359486</v>
      </c>
    </row>
    <row r="10" spans="1:8" x14ac:dyDescent="0.25">
      <c r="A10" s="3" t="s">
        <v>53</v>
      </c>
      <c r="B10" s="18">
        <f>'2'!B13/'2'!B5</f>
        <v>0.23658685203103474</v>
      </c>
      <c r="C10" s="18">
        <f>'2'!C13/'2'!C5</f>
        <v>0.22815176794056261</v>
      </c>
      <c r="D10" s="18">
        <f>'2'!D13/'2'!D5</f>
        <v>0.22595259297044235</v>
      </c>
      <c r="E10" s="18">
        <f>'2'!E13/'2'!E5</f>
        <v>0.23144317571787396</v>
      </c>
      <c r="F10" s="18">
        <f>'2'!F13/'2'!F5</f>
        <v>0.23183963738389401</v>
      </c>
      <c r="G10" s="18">
        <f>'2'!G13/'2'!G5</f>
        <v>0.22770814931656364</v>
      </c>
      <c r="H10" s="18">
        <f>'2'!H13/'2'!H5</f>
        <v>0.21936989909287666</v>
      </c>
    </row>
    <row r="11" spans="1:8" x14ac:dyDescent="0.25">
      <c r="A11" s="3" t="s">
        <v>60</v>
      </c>
      <c r="B11" s="18">
        <f>'2'!B25/('1'!B35+'1'!B23)</f>
        <v>0.13164874553787576</v>
      </c>
      <c r="C11" s="18">
        <f>'2'!C25/('1'!C35+'1'!C23)</f>
        <v>0.12329775231680536</v>
      </c>
      <c r="D11" s="18">
        <f>'2'!D25/('1'!D35+'1'!D23)</f>
        <v>9.780827892316199E-2</v>
      </c>
      <c r="E11" s="18">
        <f>'2'!E25/('1'!E35+'1'!E23)</f>
        <v>9.2284170803370938E-2</v>
      </c>
      <c r="F11" s="18">
        <f>'2'!F25/('1'!F35+'1'!F23)</f>
        <v>8.6497977629454686E-2</v>
      </c>
      <c r="G11" s="18">
        <f>'2'!G25/('1'!G35+'1'!G23)</f>
        <v>7.4709296443124656E-2</v>
      </c>
      <c r="H11" s="18">
        <f>'2'!H25/('1'!H35+'1'!H23)</f>
        <v>4.6997628982935476E-2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2019-06-10T05:23:16Z</dcterms:created>
  <dcterms:modified xsi:type="dcterms:W3CDTF">2020-04-12T16:08:33Z</dcterms:modified>
</cp:coreProperties>
</file>