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Miscelleneous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3" l="1"/>
  <c r="I18" i="3"/>
  <c r="I11" i="3"/>
  <c r="I20" i="2"/>
  <c r="I9" i="2"/>
  <c r="I7" i="2"/>
  <c r="I41" i="1"/>
  <c r="I50" i="1" s="1"/>
  <c r="I51" i="1"/>
  <c r="I27" i="1"/>
  <c r="I22" i="1"/>
  <c r="I11" i="1"/>
  <c r="I6" i="1"/>
  <c r="C51" i="1"/>
  <c r="D51" i="1"/>
  <c r="E51" i="1"/>
  <c r="F51" i="1"/>
  <c r="G51" i="1"/>
  <c r="H51" i="1"/>
  <c r="B51" i="1"/>
  <c r="I30" i="3" l="1"/>
  <c r="I32" i="3" s="1"/>
  <c r="I37" i="3"/>
  <c r="I13" i="2"/>
  <c r="I17" i="2" s="1"/>
  <c r="I19" i="2" s="1"/>
  <c r="I23" i="2" s="1"/>
  <c r="I25" i="2" s="1"/>
  <c r="I38" i="1"/>
  <c r="I48" i="1" s="1"/>
  <c r="I18" i="1"/>
  <c r="H28" i="3"/>
  <c r="H18" i="3"/>
  <c r="H11" i="3"/>
  <c r="H37" i="3" s="1"/>
  <c r="H20" i="2"/>
  <c r="H9" i="2"/>
  <c r="H7" i="2"/>
  <c r="H13" i="2" s="1"/>
  <c r="H17" i="2" s="1"/>
  <c r="H19" i="2" s="1"/>
  <c r="H23" i="2" s="1"/>
  <c r="H27" i="1"/>
  <c r="H22" i="1"/>
  <c r="H38" i="1" s="1"/>
  <c r="H41" i="1"/>
  <c r="H50" i="1" s="1"/>
  <c r="H11" i="1"/>
  <c r="H18" i="1" s="1"/>
  <c r="H6" i="1"/>
  <c r="H30" i="3" l="1"/>
  <c r="H32" i="3" s="1"/>
  <c r="H25" i="2"/>
  <c r="G7" i="4"/>
  <c r="G11" i="4"/>
  <c r="G13" i="4"/>
  <c r="G8" i="4"/>
  <c r="G9" i="4"/>
  <c r="G12" i="4"/>
  <c r="G10" i="4"/>
  <c r="H48" i="1"/>
  <c r="C7" i="2"/>
  <c r="D7" i="2"/>
  <c r="E7" i="2"/>
  <c r="F7" i="2"/>
  <c r="G7" i="2"/>
  <c r="B7" i="2"/>
  <c r="D32" i="1"/>
  <c r="B34" i="1"/>
  <c r="C28" i="3" l="1"/>
  <c r="D28" i="3"/>
  <c r="E28" i="3"/>
  <c r="F28" i="3"/>
  <c r="G28" i="3"/>
  <c r="B28" i="3"/>
  <c r="C41" i="1"/>
  <c r="D41" i="1"/>
  <c r="E41" i="1"/>
  <c r="F41" i="1"/>
  <c r="G41" i="1"/>
  <c r="B41" i="1"/>
  <c r="B50" i="1" s="1"/>
  <c r="C18" i="3"/>
  <c r="D18" i="3"/>
  <c r="E18" i="3"/>
  <c r="F18" i="3"/>
  <c r="G18" i="3"/>
  <c r="B18" i="3"/>
  <c r="G50" i="1" l="1"/>
  <c r="F9" i="4"/>
  <c r="C50" i="1"/>
  <c r="B9" i="4"/>
  <c r="D50" i="1"/>
  <c r="C9" i="4"/>
  <c r="F50" i="1"/>
  <c r="E9" i="4"/>
  <c r="E50" i="1"/>
  <c r="D9" i="4"/>
  <c r="C22" i="1"/>
  <c r="D22" i="1"/>
  <c r="E22" i="1"/>
  <c r="F22" i="1"/>
  <c r="G22" i="1"/>
  <c r="B22" i="1"/>
  <c r="C6" i="1" l="1"/>
  <c r="D6" i="1"/>
  <c r="E6" i="1"/>
  <c r="F6" i="1"/>
  <c r="G6" i="1"/>
  <c r="B6" i="1"/>
  <c r="C9" i="2" l="1"/>
  <c r="C13" i="2" s="1"/>
  <c r="D9" i="2"/>
  <c r="D13" i="2" s="1"/>
  <c r="E9" i="2"/>
  <c r="E13" i="2" s="1"/>
  <c r="F9" i="2"/>
  <c r="F13" i="2" s="1"/>
  <c r="G9" i="2"/>
  <c r="G13" i="2" s="1"/>
  <c r="B9" i="2"/>
  <c r="B13" i="2" s="1"/>
  <c r="B17" i="2" s="1"/>
  <c r="B19" i="2" s="1"/>
  <c r="F17" i="2" l="1"/>
  <c r="F19" i="2" s="1"/>
  <c r="E12" i="4"/>
  <c r="E17" i="2"/>
  <c r="E19" i="2" s="1"/>
  <c r="D12" i="4"/>
  <c r="D17" i="2"/>
  <c r="D19" i="2" s="1"/>
  <c r="C12" i="4"/>
  <c r="G17" i="2"/>
  <c r="G19" i="2" s="1"/>
  <c r="F12" i="4"/>
  <c r="C17" i="2"/>
  <c r="C19" i="2" s="1"/>
  <c r="B12" i="4"/>
  <c r="C20" i="2"/>
  <c r="C23" i="2" s="1"/>
  <c r="D20" i="2"/>
  <c r="D23" i="2" s="1"/>
  <c r="E20" i="2"/>
  <c r="F20" i="2"/>
  <c r="F23" i="2" s="1"/>
  <c r="G20" i="2"/>
  <c r="G23" i="2" s="1"/>
  <c r="B20" i="2"/>
  <c r="B23" i="2" s="1"/>
  <c r="B25" i="2" s="1"/>
  <c r="E23" i="2" l="1"/>
  <c r="E25" i="2" s="1"/>
  <c r="D25" i="2"/>
  <c r="C13" i="4"/>
  <c r="C8" i="4"/>
  <c r="C11" i="4"/>
  <c r="G25" i="2"/>
  <c r="F11" i="4"/>
  <c r="F13" i="4"/>
  <c r="F8" i="4"/>
  <c r="C25" i="2"/>
  <c r="B13" i="4"/>
  <c r="B8" i="4"/>
  <c r="B11" i="4"/>
  <c r="F25" i="2"/>
  <c r="E11" i="4"/>
  <c r="E13" i="4"/>
  <c r="E8" i="4"/>
  <c r="D11" i="4"/>
  <c r="D8" i="4"/>
  <c r="E11" i="3"/>
  <c r="E37" i="3" s="1"/>
  <c r="C11" i="1"/>
  <c r="D11" i="1"/>
  <c r="E11" i="1"/>
  <c r="F11" i="1"/>
  <c r="G11" i="1"/>
  <c r="D13" i="4" l="1"/>
  <c r="E30" i="3"/>
  <c r="E32" i="3" s="1"/>
  <c r="F18" i="1"/>
  <c r="E7" i="4" s="1"/>
  <c r="D18" i="1"/>
  <c r="C7" i="4" s="1"/>
  <c r="C18" i="1"/>
  <c r="B7" i="4" s="1"/>
  <c r="E18" i="1"/>
  <c r="D7" i="4" s="1"/>
  <c r="G18" i="1"/>
  <c r="F7" i="4" s="1"/>
  <c r="C27" i="1"/>
  <c r="B10" i="4" s="1"/>
  <c r="D27" i="1"/>
  <c r="C10" i="4" s="1"/>
  <c r="E27" i="1"/>
  <c r="D10" i="4" s="1"/>
  <c r="F27" i="1"/>
  <c r="E10" i="4" s="1"/>
  <c r="G27" i="1"/>
  <c r="F10" i="4" s="1"/>
  <c r="D38" i="1" l="1"/>
  <c r="D48" i="1" s="1"/>
  <c r="G38" i="1"/>
  <c r="G48" i="1" s="1"/>
  <c r="F38" i="1"/>
  <c r="F48" i="1" s="1"/>
  <c r="C38" i="1"/>
  <c r="C48" i="1" s="1"/>
  <c r="E38" i="1"/>
  <c r="E48" i="1" s="1"/>
  <c r="F11" i="3"/>
  <c r="F37" i="3" s="1"/>
  <c r="F30" i="3" l="1"/>
  <c r="F32" i="3" s="1"/>
  <c r="C11" i="3" l="1"/>
  <c r="C37" i="3" s="1"/>
  <c r="D11" i="3"/>
  <c r="D37" i="3" s="1"/>
  <c r="G11" i="3"/>
  <c r="G37" i="3" s="1"/>
  <c r="B11" i="3"/>
  <c r="B37" i="3" s="1"/>
  <c r="B11" i="1"/>
  <c r="B27" i="1" l="1"/>
  <c r="C30" i="3" l="1"/>
  <c r="C32" i="3" s="1"/>
  <c r="B18" i="1"/>
  <c r="B30" i="3"/>
  <c r="B32" i="3" s="1"/>
  <c r="D30" i="3"/>
  <c r="D32" i="3" s="1"/>
  <c r="B38" i="1"/>
  <c r="B48" i="1" s="1"/>
  <c r="G30" i="3"/>
  <c r="G32" i="3" s="1"/>
</calcChain>
</file>

<file path=xl/sharedStrings.xml><?xml version="1.0" encoding="utf-8"?>
<sst xmlns="http://schemas.openxmlformats.org/spreadsheetml/2006/main" count="97" uniqueCount="90">
  <si>
    <t>ASSETS</t>
  </si>
  <si>
    <t>NON CURRENT ASSETS</t>
  </si>
  <si>
    <t>CURRENT ASSETS</t>
  </si>
  <si>
    <t>Gross Profit</t>
  </si>
  <si>
    <t>Operating Profit</t>
  </si>
  <si>
    <t>Financial Expenses</t>
  </si>
  <si>
    <t>Advance, deposits &amp; prepayments</t>
  </si>
  <si>
    <t>Cash &amp; Cash equivalent</t>
  </si>
  <si>
    <t>Share capital</t>
  </si>
  <si>
    <t>Deferred tax liability</t>
  </si>
  <si>
    <t>Current</t>
  </si>
  <si>
    <t>Deferred</t>
  </si>
  <si>
    <t>Income tax paid</t>
  </si>
  <si>
    <t>Contribution to WPPF</t>
  </si>
  <si>
    <t>Short term loan</t>
  </si>
  <si>
    <t>Reatined earnings</t>
  </si>
  <si>
    <t>Administrative expesnes</t>
  </si>
  <si>
    <t>Selling expenses</t>
  </si>
  <si>
    <t>Accounts receivables</t>
  </si>
  <si>
    <t>Inventories</t>
  </si>
  <si>
    <t>Property, plant and equipment</t>
  </si>
  <si>
    <t>Investment in shares</t>
  </si>
  <si>
    <t>Provision for tax</t>
  </si>
  <si>
    <t>Liabilities for expenses</t>
  </si>
  <si>
    <t>Acquisition of property, plant and equipment</t>
  </si>
  <si>
    <t>Dividend paid</t>
  </si>
  <si>
    <t>AMAN FEED LIMITED</t>
  </si>
  <si>
    <t>Capital work In progress</t>
  </si>
  <si>
    <t>Long term loans</t>
  </si>
  <si>
    <t>long term loan current maturity</t>
  </si>
  <si>
    <t>Liabilities for good supply</t>
  </si>
  <si>
    <t>Other liabilities</t>
  </si>
  <si>
    <t>Cash paid to suppliers, employees and others</t>
  </si>
  <si>
    <t>Interest paid</t>
  </si>
  <si>
    <t>Investment for capital work in progress</t>
  </si>
  <si>
    <t>Invest in govt bond</t>
  </si>
  <si>
    <t>Increase/decrease of long term borrowings</t>
  </si>
  <si>
    <t>Increase/decrease of finance lease</t>
  </si>
  <si>
    <t>Increase/decrease of current maturity</t>
  </si>
  <si>
    <t>Increase/decrease of short term borrowings</t>
  </si>
  <si>
    <t>Revaluation surplus</t>
  </si>
  <si>
    <t>Lease obligation</t>
  </si>
  <si>
    <t>Collection from Customers</t>
  </si>
  <si>
    <t>Collection from Others</t>
  </si>
  <si>
    <t>Advances against land purchase</t>
  </si>
  <si>
    <t>Advance income tax</t>
  </si>
  <si>
    <t>Share premium</t>
  </si>
  <si>
    <t>Dividend equalization reserve</t>
  </si>
  <si>
    <t>Current portion of lease obligation</t>
  </si>
  <si>
    <t>Dividend payable</t>
  </si>
  <si>
    <t>Incease/decrease of non current finance lease</t>
  </si>
  <si>
    <t>Debt to Equity</t>
  </si>
  <si>
    <t>Current Ratio</t>
  </si>
  <si>
    <t>Operating Margin</t>
  </si>
  <si>
    <t>Income Statement</t>
  </si>
  <si>
    <t>As at year end</t>
  </si>
  <si>
    <t>Balance Sheet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</si>
  <si>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</si>
  <si>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</si>
  <si>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</si>
  <si>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</si>
  <si>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</si>
  <si>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</si>
  <si>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</si>
  <si>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Net Revenues</t>
  </si>
  <si>
    <t>Cost of goods sold</t>
  </si>
  <si>
    <t>Operating Income/(Expenses)</t>
  </si>
  <si>
    <t>Non-Operating Income/(Expenses)</t>
  </si>
  <si>
    <t>Others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</si>
  <si>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</si>
  <si>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</si>
  <si>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</si>
  <si>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</si>
  <si>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</si>
  <si>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</si>
  <si>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</si>
  <si>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</si>
  <si>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</si>
  <si>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</si>
  <si>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</si>
  <si>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</si>
  <si>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</si>
  <si>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</si>
  <si>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</si>
  <si>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</si>
  <si>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</si>
  <si>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</si>
  <si>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</si>
  <si>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</si>
  <si>
    <t>Trade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</si>
</sst>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52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1" xfId="0" applyNumberFormat="1" applyBorder="1"/>
    <xf numFmtId="0" fontId="0" fillId="0" borderId="0" xfId="0" applyFont="1"/>
    <xf numFmtId="3" fontId="0" fillId="0" borderId="0" xfId="0" applyNumberFormat="1" applyFont="1"/>
    <xf numFmtId="0" fontId="0" fillId="0" borderId="0" xfId="0" applyBorder="1"/>
    <xf numFmtId="3" fontId="1" fillId="0" borderId="0" xfId="0" applyNumberFormat="1" applyFont="1" applyBorder="1"/>
    <xf numFmtId="3" fontId="1" fillId="0" borderId="2" xfId="0" applyNumberFormat="1" applyFont="1" applyBorder="1"/>
    <xf numFmtId="2" fontId="1" fillId="0" borderId="0" xfId="0" applyNumberFormat="1" applyFont="1"/>
    <xf numFmtId="3" fontId="0" fillId="0" borderId="0" xfId="0" applyNumberFormat="1" applyFont="1" applyBorder="1"/>
    <xf numFmtId="3" fontId="1" fillId="0" borderId="3" xfId="0" applyNumberFormat="1" applyFont="1" applyBorder="1"/>
    <xf numFmtId="3" fontId="0" fillId="0" borderId="0" xfId="0" applyNumberFormat="1" applyFill="1"/>
    <xf numFmtId="3" fontId="1" fillId="0" borderId="0" xfId="0" applyNumberFormat="1" applyFont="1" applyFill="1"/>
    <xf numFmtId="4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 vertical="center"/>
    </xf>
    <xf numFmtId="15" fontId="0" fillId="0" borderId="0" xfId="0" applyNumberFormat="1"/>
    <xf numFmtId="3" fontId="0" fillId="0" borderId="0" xfId="0" applyNumberFormat="1" applyBorder="1"/>
    <xf numFmtId="3" fontId="0" fillId="0" borderId="0" xfId="0" applyNumberFormat="1" applyFont="1" applyFill="1"/>
    <xf numFmtId="164" fontId="0" fillId="0" borderId="0" xfId="1" applyNumberFormat="1" applyFont="1"/>
    <xf numFmtId="165" fontId="0" fillId="0" borderId="0" xfId="0" applyNumberFormat="1"/>
    <xf numFmtId="2" fontId="0" fillId="0" borderId="0" xfId="1" applyNumberFormat="1" applyFont="1"/>
    <xf numFmtId="166" fontId="0" fillId="0" borderId="0" xfId="2" applyNumberFormat="1" applyFont="1"/>
    <xf numFmtId="166" fontId="1" fillId="0" borderId="0" xfId="2" applyNumberFormat="1" applyFont="1"/>
    <xf numFmtId="166" fontId="0" fillId="0" borderId="0" xfId="2" applyNumberFormat="1" applyFont="1" applyFill="1"/>
    <xf numFmtId="166" fontId="0" fillId="0" borderId="1" xfId="2" applyNumberFormat="1" applyFont="1" applyBorder="1"/>
    <xf numFmtId="166" fontId="1" fillId="0" borderId="0" xfId="2" applyNumberFormat="1" applyFont="1" applyBorder="1"/>
    <xf numFmtId="166" fontId="1" fillId="0" borderId="0" xfId="2" applyNumberFormat="1" applyFont="1" applyFill="1"/>
    <xf numFmtId="166" fontId="0" fillId="0" borderId="0" xfId="2" applyNumberFormat="1" applyFont="1" applyBorder="1"/>
    <xf numFmtId="166" fontId="1" fillId="0" borderId="3" xfId="2" applyNumberFormat="1" applyFont="1" applyBorder="1"/>
    <xf numFmtId="166" fontId="1" fillId="0" borderId="2" xfId="2" applyNumberFormat="1" applyFont="1" applyBorder="1"/>
    <xf numFmtId="166" fontId="3" fillId="0" borderId="3" xfId="2" applyNumberFormat="1" applyFont="1" applyBorder="1"/>
    <xf numFmtId="166" fontId="3" fillId="2" borderId="3" xfId="2" applyNumberFormat="1" applyFont="1" applyFill="1" applyBorder="1"/>
    <xf numFmtId="166" fontId="1" fillId="2" borderId="0" xfId="2" applyNumberFormat="1" applyFont="1" applyFill="1"/>
    <xf numFmtId="166" fontId="0" fillId="2" borderId="0" xfId="2" applyNumberFormat="1" applyFont="1" applyFill="1"/>
    <xf numFmtId="166" fontId="4" fillId="0" borderId="0" xfId="2" applyNumberFormat="1" applyFont="1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0" fillId="0" borderId="0" xfId="0" applyFont="1" applyAlignment="1">
      <alignment horizontal="left"/>
    </xf>
    <xf numFmtId="166" fontId="0" fillId="0" borderId="0" xfId="0" applyNumberFormat="1"/>
    <xf numFmtId="0" fontId="0" fillId="0" borderId="1" xfId="0" applyBorder="1"/>
    <xf numFmtId="166" fontId="0" fillId="0" borderId="0" xfId="2" applyNumberFormat="1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4"/>
  <sheetViews>
    <sheetView workbookViewId="0">
      <pane xSplit="1" ySplit="4" topLeftCell="C38" activePane="bottomRight" state="frozen"/>
      <selection pane="topRight" activeCell="B1" sqref="B1"/>
      <selection pane="bottomLeft" activeCell="A6" sqref="A6"/>
      <selection pane="bottomRight" activeCell="I49" sqref="I49"/>
    </sheetView>
  </sheetViews>
  <sheetFormatPr defaultRowHeight="15" x14ac:dyDescent="0.25"/>
  <cols>
    <col min="1" max="1" width="47" customWidth="1"/>
    <col min="2" max="2" width="14.42578125" customWidth="1"/>
    <col min="3" max="4" width="19" bestFit="1" customWidth="1"/>
    <col min="5" max="5" width="14.28515625" bestFit="1" customWidth="1"/>
    <col min="6" max="6" width="19" bestFit="1" customWidth="1"/>
    <col min="7" max="8" width="14.28515625" bestFit="1" customWidth="1"/>
    <col min="9" max="9" width="20.7109375" customWidth="1"/>
  </cols>
  <sheetData>
    <row r="1" spans="1:10" ht="15.75" x14ac:dyDescent="0.25">
      <c r="A1" s="4" t="s">
        <v>26</v>
      </c>
    </row>
    <row r="2" spans="1:10" ht="15.75" x14ac:dyDescent="0.25">
      <c r="A2" s="4" t="s">
        <v>56</v>
      </c>
    </row>
    <row r="3" spans="1:10" ht="15.75" x14ac:dyDescent="0.25">
      <c r="A3" s="4" t="s">
        <v>55</v>
      </c>
    </row>
    <row r="4" spans="1:10" ht="15.75" x14ac:dyDescent="0.25">
      <c r="B4" s="4">
        <v>2012</v>
      </c>
      <c r="C4" s="4">
        <v>2013</v>
      </c>
      <c r="D4" s="4">
        <v>2014</v>
      </c>
      <c r="E4" s="4">
        <v>2015</v>
      </c>
      <c r="F4" s="4">
        <v>2016</v>
      </c>
      <c r="G4" s="4">
        <v>2017</v>
      </c>
      <c r="H4" s="4">
        <v>2018</v>
      </c>
      <c r="I4" s="4">
        <v>2019</v>
      </c>
    </row>
    <row r="5" spans="1:10" x14ac:dyDescent="0.25">
      <c r="A5" s="42" t="s">
        <v>0</v>
      </c>
      <c r="B5" s="28"/>
      <c r="C5" s="28"/>
      <c r="D5" s="28"/>
      <c r="E5" s="28"/>
      <c r="F5" s="28"/>
      <c r="G5" s="28"/>
      <c r="H5" s="28"/>
    </row>
    <row r="6" spans="1:10" x14ac:dyDescent="0.25">
      <c r="A6" s="43" t="s">
        <v>1</v>
      </c>
      <c r="B6" s="29">
        <f t="shared" ref="B6:I6" si="0">SUM(B7:B9)</f>
        <v>580205860</v>
      </c>
      <c r="C6" s="29">
        <f t="shared" si="0"/>
        <v>834359883</v>
      </c>
      <c r="D6" s="29">
        <f t="shared" si="0"/>
        <v>821717865</v>
      </c>
      <c r="E6" s="29">
        <f t="shared" si="0"/>
        <v>1078004542</v>
      </c>
      <c r="F6" s="29">
        <f t="shared" si="0"/>
        <v>1278777009</v>
      </c>
      <c r="G6" s="29">
        <f t="shared" si="0"/>
        <v>1601836896</v>
      </c>
      <c r="H6" s="29">
        <f t="shared" si="0"/>
        <v>1603474678</v>
      </c>
      <c r="I6" s="29">
        <f t="shared" si="0"/>
        <v>1543305254</v>
      </c>
    </row>
    <row r="7" spans="1:10" x14ac:dyDescent="0.25">
      <c r="A7" t="s">
        <v>20</v>
      </c>
      <c r="B7" s="28">
        <v>522605860</v>
      </c>
      <c r="C7" s="28">
        <v>668147254</v>
      </c>
      <c r="D7" s="28">
        <v>821717865</v>
      </c>
      <c r="E7" s="28">
        <v>963718986</v>
      </c>
      <c r="F7" s="28">
        <v>1068043434</v>
      </c>
      <c r="G7" s="28">
        <v>1378436216</v>
      </c>
      <c r="H7" s="28">
        <v>1598623678</v>
      </c>
      <c r="I7" s="28">
        <v>1538454254</v>
      </c>
    </row>
    <row r="8" spans="1:10" x14ac:dyDescent="0.25">
      <c r="A8" t="s">
        <v>27</v>
      </c>
      <c r="B8" s="28">
        <v>0</v>
      </c>
      <c r="C8" s="28">
        <v>166212629</v>
      </c>
      <c r="D8" s="28">
        <v>0</v>
      </c>
      <c r="E8" s="28">
        <v>114285556</v>
      </c>
      <c r="F8" s="28">
        <v>205882575</v>
      </c>
      <c r="G8" s="28">
        <v>218549680</v>
      </c>
      <c r="H8" s="28">
        <v>0</v>
      </c>
    </row>
    <row r="9" spans="1:10" x14ac:dyDescent="0.25">
      <c r="A9" t="s">
        <v>21</v>
      </c>
      <c r="B9" s="28">
        <v>57600000</v>
      </c>
      <c r="C9" s="28">
        <v>0</v>
      </c>
      <c r="D9" s="28">
        <v>0</v>
      </c>
      <c r="E9" s="28">
        <v>0</v>
      </c>
      <c r="F9" s="28">
        <v>4851000</v>
      </c>
      <c r="G9" s="28">
        <v>4851000</v>
      </c>
      <c r="H9" s="28">
        <v>4851000</v>
      </c>
      <c r="I9" s="28">
        <v>4851000</v>
      </c>
    </row>
    <row r="10" spans="1:10" x14ac:dyDescent="0.25">
      <c r="B10" s="28"/>
      <c r="C10" s="28"/>
      <c r="D10" s="28"/>
      <c r="E10" s="28"/>
      <c r="F10" s="28"/>
      <c r="G10" s="28"/>
      <c r="H10" s="28"/>
    </row>
    <row r="11" spans="1:10" x14ac:dyDescent="0.25">
      <c r="A11" s="43" t="s">
        <v>2</v>
      </c>
      <c r="B11" s="29">
        <f t="shared" ref="B11:I11" si="1">SUM(B12:B16)</f>
        <v>1538978005</v>
      </c>
      <c r="C11" s="29">
        <f t="shared" si="1"/>
        <v>2071087821</v>
      </c>
      <c r="D11" s="29">
        <f t="shared" si="1"/>
        <v>2376526485</v>
      </c>
      <c r="E11" s="29">
        <f t="shared" si="1"/>
        <v>3592316234</v>
      </c>
      <c r="F11" s="29">
        <f t="shared" si="1"/>
        <v>3651416170</v>
      </c>
      <c r="G11" s="29">
        <f t="shared" si="1"/>
        <v>3852730873</v>
      </c>
      <c r="H11" s="29">
        <f t="shared" si="1"/>
        <v>5960917724</v>
      </c>
      <c r="I11" s="29">
        <f t="shared" si="1"/>
        <v>6303774688</v>
      </c>
    </row>
    <row r="12" spans="1:10" x14ac:dyDescent="0.25">
      <c r="A12" s="7" t="s">
        <v>19</v>
      </c>
      <c r="B12" s="28">
        <v>874354543</v>
      </c>
      <c r="C12" s="28">
        <v>926683574</v>
      </c>
      <c r="D12" s="28">
        <v>951697925</v>
      </c>
      <c r="E12" s="28">
        <v>1227703169</v>
      </c>
      <c r="F12" s="28">
        <v>1209430944</v>
      </c>
      <c r="G12" s="28">
        <v>1168598151</v>
      </c>
      <c r="H12" s="28">
        <v>2557987621</v>
      </c>
      <c r="I12" s="28">
        <v>2361229583</v>
      </c>
    </row>
    <row r="13" spans="1:10" x14ac:dyDescent="0.25">
      <c r="A13" s="7" t="s">
        <v>18</v>
      </c>
      <c r="B13" s="28">
        <v>609325263</v>
      </c>
      <c r="C13" s="28">
        <v>995760213</v>
      </c>
      <c r="D13" s="28">
        <v>1242960176</v>
      </c>
      <c r="E13" s="28">
        <v>1329532060</v>
      </c>
      <c r="F13" s="28">
        <v>1681946640</v>
      </c>
      <c r="G13" s="28">
        <v>1754922824</v>
      </c>
      <c r="H13" s="28">
        <v>2260787392</v>
      </c>
      <c r="I13" s="28">
        <v>2507001730</v>
      </c>
    </row>
    <row r="14" spans="1:10" x14ac:dyDescent="0.25">
      <c r="A14" s="7" t="s">
        <v>6</v>
      </c>
      <c r="B14" s="28">
        <v>35523059</v>
      </c>
      <c r="C14" s="28">
        <v>53581023</v>
      </c>
      <c r="D14" s="28">
        <v>137222065</v>
      </c>
      <c r="E14" s="28">
        <v>246011069</v>
      </c>
      <c r="F14" s="28">
        <v>314455068</v>
      </c>
      <c r="G14" s="28">
        <v>479937480</v>
      </c>
      <c r="H14" s="28">
        <v>842875476</v>
      </c>
      <c r="I14" s="28">
        <v>1147852084</v>
      </c>
    </row>
    <row r="15" spans="1:10" x14ac:dyDescent="0.25">
      <c r="A15" s="7" t="s">
        <v>45</v>
      </c>
      <c r="B15" s="28">
        <v>0</v>
      </c>
      <c r="C15" s="28">
        <v>0</v>
      </c>
      <c r="D15" s="28">
        <v>0</v>
      </c>
      <c r="E15" s="28">
        <v>10439923</v>
      </c>
      <c r="F15" s="28">
        <v>38810071</v>
      </c>
      <c r="G15" s="28">
        <v>136905344</v>
      </c>
      <c r="H15" s="28">
        <v>190645149</v>
      </c>
      <c r="I15" s="28">
        <v>233626285</v>
      </c>
    </row>
    <row r="16" spans="1:10" x14ac:dyDescent="0.25">
      <c r="A16" s="7" t="s">
        <v>7</v>
      </c>
      <c r="B16" s="28">
        <v>19775140</v>
      </c>
      <c r="C16" s="28">
        <v>95063011</v>
      </c>
      <c r="D16" s="28">
        <v>44646319</v>
      </c>
      <c r="E16" s="28">
        <v>778630013</v>
      </c>
      <c r="F16" s="28">
        <v>406773447</v>
      </c>
      <c r="G16" s="28">
        <v>312367074</v>
      </c>
      <c r="H16" s="28">
        <v>108622086</v>
      </c>
      <c r="I16" s="28">
        <v>54065006</v>
      </c>
      <c r="J16" s="8"/>
    </row>
    <row r="17" spans="1:9" x14ac:dyDescent="0.25">
      <c r="B17" s="28"/>
      <c r="C17" s="28"/>
      <c r="D17" s="28"/>
      <c r="E17" s="28"/>
      <c r="F17" s="28"/>
      <c r="G17" s="28"/>
      <c r="H17" s="28"/>
    </row>
    <row r="18" spans="1:9" x14ac:dyDescent="0.25">
      <c r="A18" s="3"/>
      <c r="B18" s="29">
        <f t="shared" ref="B18:I18" si="2">SUM(B6,B11)</f>
        <v>2119183865</v>
      </c>
      <c r="C18" s="29">
        <f t="shared" si="2"/>
        <v>2905447704</v>
      </c>
      <c r="D18" s="29">
        <f t="shared" si="2"/>
        <v>3198244350</v>
      </c>
      <c r="E18" s="29">
        <f t="shared" si="2"/>
        <v>4670320776</v>
      </c>
      <c r="F18" s="29">
        <f t="shared" si="2"/>
        <v>4930193179</v>
      </c>
      <c r="G18" s="29">
        <f t="shared" si="2"/>
        <v>5454567769</v>
      </c>
      <c r="H18" s="29">
        <f t="shared" si="2"/>
        <v>7564392402</v>
      </c>
      <c r="I18" s="29">
        <f t="shared" si="2"/>
        <v>7847079942</v>
      </c>
    </row>
    <row r="19" spans="1:9" x14ac:dyDescent="0.25">
      <c r="B19" s="28"/>
      <c r="C19" s="28"/>
      <c r="D19" s="28"/>
      <c r="E19" s="28"/>
      <c r="F19" s="28"/>
      <c r="G19" s="28"/>
      <c r="H19" s="28"/>
    </row>
    <row r="20" spans="1:9" ht="15.75" x14ac:dyDescent="0.25">
      <c r="A20" s="44" t="s">
        <v>57</v>
      </c>
      <c r="B20" s="28"/>
      <c r="C20" s="29"/>
      <c r="D20" s="29"/>
      <c r="E20" s="29"/>
      <c r="F20" s="29"/>
      <c r="G20" s="29"/>
      <c r="H20" s="28"/>
    </row>
    <row r="21" spans="1:9" ht="15.75" x14ac:dyDescent="0.25">
      <c r="A21" s="45" t="s">
        <v>58</v>
      </c>
      <c r="B21" s="28"/>
      <c r="C21" s="28"/>
      <c r="D21" s="28"/>
      <c r="E21" s="28"/>
      <c r="F21" s="28"/>
      <c r="G21" s="28"/>
      <c r="H21" s="28"/>
    </row>
    <row r="22" spans="1:9" x14ac:dyDescent="0.25">
      <c r="A22" s="43" t="s">
        <v>59</v>
      </c>
      <c r="B22" s="29">
        <f t="shared" ref="B22:I22" si="3">SUM(B23:B25)</f>
        <v>128682389</v>
      </c>
      <c r="C22" s="29">
        <f t="shared" si="3"/>
        <v>121950207</v>
      </c>
      <c r="D22" s="29">
        <f t="shared" si="3"/>
        <v>76406661</v>
      </c>
      <c r="E22" s="29">
        <f t="shared" si="3"/>
        <v>216686030</v>
      </c>
      <c r="F22" s="29">
        <f t="shared" si="3"/>
        <v>209287366</v>
      </c>
      <c r="G22" s="29">
        <f t="shared" si="3"/>
        <v>185810070</v>
      </c>
      <c r="H22" s="29">
        <f t="shared" si="3"/>
        <v>156969915</v>
      </c>
      <c r="I22" s="29">
        <f t="shared" si="3"/>
        <v>1668401155</v>
      </c>
    </row>
    <row r="23" spans="1:9" x14ac:dyDescent="0.25">
      <c r="A23" s="7" t="s">
        <v>28</v>
      </c>
      <c r="B23" s="28">
        <v>123167212</v>
      </c>
      <c r="C23" s="28">
        <v>95401333</v>
      </c>
      <c r="D23" s="28">
        <v>50538633</v>
      </c>
      <c r="E23" s="28">
        <v>15775745</v>
      </c>
      <c r="F23" s="28">
        <v>0</v>
      </c>
      <c r="G23" s="28">
        <v>21124545</v>
      </c>
      <c r="H23" s="28">
        <v>25972565</v>
      </c>
      <c r="I23" s="28">
        <v>1563394892</v>
      </c>
    </row>
    <row r="24" spans="1:9" x14ac:dyDescent="0.25">
      <c r="A24" s="7" t="s">
        <v>41</v>
      </c>
      <c r="B24" s="28">
        <v>1225036</v>
      </c>
      <c r="C24" s="28">
        <v>81389</v>
      </c>
      <c r="D24" s="28">
        <v>0</v>
      </c>
      <c r="E24" s="28">
        <v>172677772</v>
      </c>
      <c r="F24" s="28">
        <v>136912060</v>
      </c>
      <c r="G24" s="28">
        <v>95666457</v>
      </c>
      <c r="H24" s="28">
        <v>47896238</v>
      </c>
      <c r="I24" s="28">
        <v>12966196</v>
      </c>
    </row>
    <row r="25" spans="1:9" x14ac:dyDescent="0.25">
      <c r="A25" s="7" t="s">
        <v>9</v>
      </c>
      <c r="B25" s="28">
        <v>4290141</v>
      </c>
      <c r="C25" s="28">
        <v>26467485</v>
      </c>
      <c r="D25" s="28">
        <v>25868028</v>
      </c>
      <c r="E25" s="28">
        <v>28232513</v>
      </c>
      <c r="F25" s="28">
        <v>72375306</v>
      </c>
      <c r="G25" s="28">
        <v>69019068</v>
      </c>
      <c r="H25" s="28">
        <v>83101112</v>
      </c>
      <c r="I25" s="28">
        <v>92040067</v>
      </c>
    </row>
    <row r="26" spans="1:9" x14ac:dyDescent="0.25">
      <c r="B26" s="28"/>
      <c r="C26" s="28"/>
      <c r="D26" s="28"/>
      <c r="E26" s="28"/>
      <c r="F26" s="28"/>
      <c r="G26" s="28"/>
      <c r="H26" s="28"/>
    </row>
    <row r="27" spans="1:9" x14ac:dyDescent="0.25">
      <c r="A27" s="43" t="s">
        <v>60</v>
      </c>
      <c r="B27" s="29">
        <f t="shared" ref="B27:I27" si="4">SUM(B28:B36)</f>
        <v>847678693</v>
      </c>
      <c r="C27" s="29">
        <f t="shared" si="4"/>
        <v>1235417437</v>
      </c>
      <c r="D27" s="29">
        <f t="shared" si="4"/>
        <v>1275577243</v>
      </c>
      <c r="E27" s="29">
        <f t="shared" si="4"/>
        <v>1581807885</v>
      </c>
      <c r="F27" s="29">
        <f t="shared" si="4"/>
        <v>1439152831</v>
      </c>
      <c r="G27" s="29">
        <f t="shared" si="4"/>
        <v>1682922368</v>
      </c>
      <c r="H27" s="29">
        <f t="shared" si="4"/>
        <v>3495416044</v>
      </c>
      <c r="I27" s="29">
        <f t="shared" si="4"/>
        <v>2020277107</v>
      </c>
    </row>
    <row r="28" spans="1:9" x14ac:dyDescent="0.25">
      <c r="A28" t="s">
        <v>14</v>
      </c>
      <c r="B28" s="28">
        <v>731577058</v>
      </c>
      <c r="C28" s="28">
        <v>1150314382</v>
      </c>
      <c r="D28" s="28">
        <v>1198281812</v>
      </c>
      <c r="E28" s="28">
        <v>1442872441</v>
      </c>
      <c r="F28" s="28">
        <v>1241270275</v>
      </c>
      <c r="G28" s="28">
        <v>1376123642</v>
      </c>
      <c r="H28" s="28">
        <v>3104717207</v>
      </c>
      <c r="I28" s="28">
        <v>1424772503</v>
      </c>
    </row>
    <row r="29" spans="1:9" x14ac:dyDescent="0.25">
      <c r="A29" t="s">
        <v>29</v>
      </c>
      <c r="B29" s="28">
        <v>41644843</v>
      </c>
      <c r="C29" s="28">
        <v>0</v>
      </c>
      <c r="D29" s="28">
        <v>0</v>
      </c>
      <c r="E29" s="28">
        <v>42061054</v>
      </c>
      <c r="F29" s="28">
        <v>0</v>
      </c>
      <c r="G29" s="28">
        <v>3951844</v>
      </c>
      <c r="H29" s="28">
        <v>0</v>
      </c>
      <c r="I29" s="28">
        <v>103981295</v>
      </c>
    </row>
    <row r="30" spans="1:9" x14ac:dyDescent="0.25">
      <c r="A30" t="s">
        <v>48</v>
      </c>
      <c r="B30" s="28">
        <v>0</v>
      </c>
      <c r="C30" s="28">
        <v>0</v>
      </c>
      <c r="D30" s="28">
        <v>0</v>
      </c>
      <c r="E30" s="28">
        <v>33292345</v>
      </c>
      <c r="F30" s="28">
        <v>38485634</v>
      </c>
      <c r="G30" s="28">
        <v>44432786</v>
      </c>
      <c r="H30" s="28">
        <v>6282229</v>
      </c>
      <c r="I30" s="28">
        <v>41623041</v>
      </c>
    </row>
    <row r="31" spans="1:9" x14ac:dyDescent="0.25">
      <c r="A31" t="s">
        <v>30</v>
      </c>
      <c r="B31" s="28">
        <v>30993488</v>
      </c>
      <c r="C31" s="28">
        <v>34425664</v>
      </c>
      <c r="D31" s="28">
        <v>24325664</v>
      </c>
      <c r="E31" s="28">
        <v>9089078</v>
      </c>
      <c r="F31" s="28">
        <v>13967730</v>
      </c>
      <c r="G31" s="28">
        <v>39366914</v>
      </c>
      <c r="H31" s="28">
        <v>44644109</v>
      </c>
    </row>
    <row r="32" spans="1:9" x14ac:dyDescent="0.25">
      <c r="A32" t="s">
        <v>23</v>
      </c>
      <c r="B32" s="28">
        <v>2137067</v>
      </c>
      <c r="C32" s="28">
        <v>18848790</v>
      </c>
      <c r="D32" s="28">
        <f>21043845+94</f>
        <v>21043939</v>
      </c>
      <c r="E32" s="28">
        <v>22979208</v>
      </c>
      <c r="F32" s="28">
        <v>41724291</v>
      </c>
      <c r="G32" s="28">
        <v>44430046</v>
      </c>
      <c r="H32" s="28">
        <v>33342347</v>
      </c>
      <c r="I32" s="28">
        <v>78912737</v>
      </c>
    </row>
    <row r="33" spans="1:9" x14ac:dyDescent="0.25">
      <c r="A33" t="s">
        <v>89</v>
      </c>
      <c r="B33" s="28"/>
      <c r="C33" s="28"/>
      <c r="D33" s="28"/>
      <c r="E33" s="28"/>
      <c r="F33" s="28"/>
      <c r="G33" s="28"/>
      <c r="H33" s="28"/>
      <c r="I33" s="28">
        <v>41410740</v>
      </c>
    </row>
    <row r="34" spans="1:9" x14ac:dyDescent="0.25">
      <c r="A34" t="s">
        <v>31</v>
      </c>
      <c r="B34" s="28">
        <f>16166535-59999</f>
        <v>16106536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53653891</v>
      </c>
    </row>
    <row r="35" spans="1:9" x14ac:dyDescent="0.25">
      <c r="A35" t="s">
        <v>49</v>
      </c>
      <c r="B35" s="28">
        <v>0</v>
      </c>
      <c r="C35" s="28">
        <v>0</v>
      </c>
      <c r="D35" s="28">
        <v>0</v>
      </c>
      <c r="E35" s="28">
        <v>0</v>
      </c>
      <c r="F35" s="28">
        <v>443706</v>
      </c>
      <c r="G35" s="28">
        <v>771177</v>
      </c>
      <c r="H35" s="28">
        <v>1509154</v>
      </c>
      <c r="I35" s="28">
        <v>3019993</v>
      </c>
    </row>
    <row r="36" spans="1:9" x14ac:dyDescent="0.25">
      <c r="A36" t="s">
        <v>22</v>
      </c>
      <c r="B36" s="28">
        <v>25219701</v>
      </c>
      <c r="C36" s="28">
        <v>31828601</v>
      </c>
      <c r="D36" s="28">
        <v>31925828</v>
      </c>
      <c r="E36" s="28">
        <v>31513759</v>
      </c>
      <c r="F36" s="28">
        <v>103261195</v>
      </c>
      <c r="G36" s="28">
        <v>173845959</v>
      </c>
      <c r="H36" s="28">
        <v>251267107</v>
      </c>
      <c r="I36" s="28">
        <v>326556798</v>
      </c>
    </row>
    <row r="37" spans="1:9" x14ac:dyDescent="0.25">
      <c r="B37" s="28"/>
      <c r="C37" s="28"/>
      <c r="D37" s="28"/>
      <c r="E37" s="28"/>
      <c r="F37" s="28"/>
      <c r="G37" s="28"/>
      <c r="H37" s="28"/>
    </row>
    <row r="38" spans="1:9" x14ac:dyDescent="0.25">
      <c r="A38" s="3"/>
      <c r="B38" s="29">
        <f t="shared" ref="B38:G38" si="5">SUM(B22,B27)</f>
        <v>976361082</v>
      </c>
      <c r="C38" s="29">
        <f t="shared" si="5"/>
        <v>1357367644</v>
      </c>
      <c r="D38" s="29">
        <f t="shared" si="5"/>
        <v>1351983904</v>
      </c>
      <c r="E38" s="29">
        <f t="shared" si="5"/>
        <v>1798493915</v>
      </c>
      <c r="F38" s="29">
        <f t="shared" si="5"/>
        <v>1648440197</v>
      </c>
      <c r="G38" s="29">
        <f t="shared" si="5"/>
        <v>1868732438</v>
      </c>
      <c r="H38" s="29">
        <f>H22+H27</f>
        <v>3652385959</v>
      </c>
      <c r="I38" s="29">
        <f>I22+I27</f>
        <v>3688678262</v>
      </c>
    </row>
    <row r="39" spans="1:9" x14ac:dyDescent="0.25">
      <c r="A39" s="3"/>
      <c r="B39" s="28"/>
      <c r="C39" s="28"/>
      <c r="D39" s="30"/>
      <c r="E39" s="28"/>
      <c r="F39" s="28"/>
      <c r="G39" s="28"/>
      <c r="H39" s="28"/>
    </row>
    <row r="40" spans="1:9" x14ac:dyDescent="0.25">
      <c r="A40" s="3"/>
      <c r="B40" s="28"/>
      <c r="C40" s="28"/>
      <c r="D40" s="30"/>
      <c r="E40" s="28"/>
      <c r="F40" s="28"/>
      <c r="G40" s="28"/>
      <c r="H40" s="28"/>
    </row>
    <row r="41" spans="1:9" x14ac:dyDescent="0.25">
      <c r="A41" s="43" t="s">
        <v>61</v>
      </c>
      <c r="B41" s="29">
        <f>SUM(B42:B46)</f>
        <v>1142822783</v>
      </c>
      <c r="C41" s="29">
        <f t="shared" ref="C41:I41" si="6">SUM(C42:C46)</f>
        <v>1548080060</v>
      </c>
      <c r="D41" s="29">
        <f t="shared" si="6"/>
        <v>1846260446</v>
      </c>
      <c r="E41" s="29">
        <f t="shared" si="6"/>
        <v>2871826861</v>
      </c>
      <c r="F41" s="29">
        <f t="shared" si="6"/>
        <v>3281752982</v>
      </c>
      <c r="G41" s="29">
        <f t="shared" si="6"/>
        <v>3585835331</v>
      </c>
      <c r="H41" s="29">
        <f t="shared" si="6"/>
        <v>3912006441</v>
      </c>
      <c r="I41" s="29">
        <f t="shared" si="6"/>
        <v>4158401680</v>
      </c>
    </row>
    <row r="42" spans="1:9" x14ac:dyDescent="0.25">
      <c r="A42" t="s">
        <v>8</v>
      </c>
      <c r="B42" s="28">
        <v>600000000</v>
      </c>
      <c r="C42" s="28">
        <v>600000000</v>
      </c>
      <c r="D42" s="28">
        <v>600000000</v>
      </c>
      <c r="E42" s="28">
        <v>800000000</v>
      </c>
      <c r="F42" s="28">
        <v>960000000</v>
      </c>
      <c r="G42" s="28">
        <v>1056000000</v>
      </c>
      <c r="H42" s="28">
        <v>1161600000</v>
      </c>
      <c r="I42" s="28">
        <v>1277760000</v>
      </c>
    </row>
    <row r="43" spans="1:9" x14ac:dyDescent="0.25">
      <c r="A43" t="s">
        <v>46</v>
      </c>
      <c r="B43" s="28">
        <v>0</v>
      </c>
      <c r="C43" s="28">
        <v>0</v>
      </c>
      <c r="D43" s="28">
        <v>0</v>
      </c>
      <c r="E43" s="28">
        <v>520000000</v>
      </c>
      <c r="F43" s="28">
        <v>520000000</v>
      </c>
      <c r="G43" s="28">
        <v>520000000</v>
      </c>
      <c r="H43" s="28">
        <v>520000000</v>
      </c>
      <c r="I43" s="28">
        <v>520000000</v>
      </c>
    </row>
    <row r="44" spans="1:9" x14ac:dyDescent="0.25">
      <c r="A44" t="s">
        <v>47</v>
      </c>
      <c r="B44" s="28">
        <v>0</v>
      </c>
      <c r="C44" s="28">
        <v>0</v>
      </c>
      <c r="D44" s="28">
        <v>0</v>
      </c>
      <c r="E44" s="28">
        <v>750000000</v>
      </c>
      <c r="F44" s="28">
        <v>570000000</v>
      </c>
      <c r="G44" s="28">
        <v>282000000</v>
      </c>
      <c r="H44" s="28">
        <v>0</v>
      </c>
    </row>
    <row r="45" spans="1:9" x14ac:dyDescent="0.25">
      <c r="A45" t="s">
        <v>15</v>
      </c>
      <c r="B45" s="28">
        <v>542822783</v>
      </c>
      <c r="C45" s="28">
        <v>836594333</v>
      </c>
      <c r="D45" s="28">
        <v>1134774813</v>
      </c>
      <c r="E45" s="28">
        <v>690341134</v>
      </c>
      <c r="F45" s="28">
        <v>1120267255</v>
      </c>
      <c r="G45" s="28">
        <v>1599298846</v>
      </c>
      <c r="H45" s="28">
        <v>2101869956</v>
      </c>
      <c r="I45" s="28">
        <v>2232105195</v>
      </c>
    </row>
    <row r="46" spans="1:9" x14ac:dyDescent="0.25">
      <c r="A46" t="s">
        <v>40</v>
      </c>
      <c r="B46" s="28">
        <v>0</v>
      </c>
      <c r="C46" s="28">
        <v>111485727</v>
      </c>
      <c r="D46" s="28">
        <v>111485633</v>
      </c>
      <c r="E46" s="28">
        <v>111485727</v>
      </c>
      <c r="F46" s="28">
        <v>111485727</v>
      </c>
      <c r="G46" s="28">
        <v>128536485</v>
      </c>
      <c r="H46" s="28">
        <v>128536485</v>
      </c>
      <c r="I46" s="28">
        <v>128536485</v>
      </c>
    </row>
    <row r="47" spans="1:9" x14ac:dyDescent="0.25">
      <c r="A47" s="3"/>
      <c r="B47" s="28"/>
      <c r="C47" s="28"/>
      <c r="D47" s="30"/>
      <c r="E47" s="28"/>
      <c r="F47" s="28"/>
      <c r="G47" s="28"/>
      <c r="H47" s="28"/>
    </row>
    <row r="48" spans="1:9" x14ac:dyDescent="0.25">
      <c r="A48" s="3"/>
      <c r="B48" s="29">
        <f t="shared" ref="B48:G48" si="7">SUM(B41,B38)</f>
        <v>2119183865</v>
      </c>
      <c r="C48" s="29">
        <f t="shared" si="7"/>
        <v>2905447704</v>
      </c>
      <c r="D48" s="29">
        <f t="shared" si="7"/>
        <v>3198244350</v>
      </c>
      <c r="E48" s="29">
        <f t="shared" si="7"/>
        <v>4670320776</v>
      </c>
      <c r="F48" s="29">
        <f t="shared" si="7"/>
        <v>4930193179</v>
      </c>
      <c r="G48" s="29">
        <f t="shared" si="7"/>
        <v>5454567769</v>
      </c>
      <c r="H48" s="29">
        <f>SUM(H41,H38)+2</f>
        <v>7564392402</v>
      </c>
      <c r="I48" s="29">
        <f>SUM(I41,I38)</f>
        <v>7847079942</v>
      </c>
    </row>
    <row r="49" spans="1:9" x14ac:dyDescent="0.25">
      <c r="B49" s="1"/>
      <c r="C49" s="1"/>
      <c r="D49" s="15"/>
      <c r="E49" s="1"/>
      <c r="F49" s="1"/>
      <c r="G49" s="1"/>
    </row>
    <row r="50" spans="1:9" x14ac:dyDescent="0.25">
      <c r="A50" s="46" t="s">
        <v>62</v>
      </c>
      <c r="B50" s="17">
        <f t="shared" ref="B50:I50" si="8">B41/(B42/10)</f>
        <v>19.047046383333335</v>
      </c>
      <c r="C50" s="17">
        <f t="shared" si="8"/>
        <v>25.801334333333333</v>
      </c>
      <c r="D50" s="17">
        <f t="shared" si="8"/>
        <v>30.771007433333335</v>
      </c>
      <c r="E50" s="17">
        <f t="shared" si="8"/>
        <v>35.897835762500002</v>
      </c>
      <c r="F50" s="17">
        <f t="shared" si="8"/>
        <v>34.184926895833335</v>
      </c>
      <c r="G50" s="17">
        <f t="shared" si="8"/>
        <v>33.956773967803031</v>
      </c>
      <c r="H50" s="17">
        <f t="shared" si="8"/>
        <v>33.677741399793391</v>
      </c>
      <c r="I50" s="17">
        <f t="shared" si="8"/>
        <v>32.544465940395689</v>
      </c>
    </row>
    <row r="51" spans="1:9" x14ac:dyDescent="0.25">
      <c r="A51" s="46" t="s">
        <v>63</v>
      </c>
      <c r="B51" s="1">
        <f>B42/10</f>
        <v>60000000</v>
      </c>
      <c r="C51" s="1">
        <f t="shared" ref="C51:I51" si="9">C42/10</f>
        <v>60000000</v>
      </c>
      <c r="D51" s="1">
        <f t="shared" si="9"/>
        <v>60000000</v>
      </c>
      <c r="E51" s="1">
        <f t="shared" si="9"/>
        <v>80000000</v>
      </c>
      <c r="F51" s="1">
        <f t="shared" si="9"/>
        <v>96000000</v>
      </c>
      <c r="G51" s="1">
        <f t="shared" si="9"/>
        <v>105600000</v>
      </c>
      <c r="H51" s="1">
        <f t="shared" si="9"/>
        <v>116160000</v>
      </c>
      <c r="I51" s="1">
        <f t="shared" si="9"/>
        <v>127776000</v>
      </c>
    </row>
    <row r="52" spans="1:9" x14ac:dyDescent="0.25">
      <c r="B52" s="5"/>
      <c r="C52" s="5"/>
      <c r="D52" s="5"/>
      <c r="E52" s="5"/>
      <c r="F52" s="5"/>
      <c r="G52" s="5"/>
    </row>
    <row r="53" spans="1:9" x14ac:dyDescent="0.25">
      <c r="E53" s="1"/>
      <c r="F53" s="1"/>
      <c r="I53" s="49"/>
    </row>
    <row r="54" spans="1:9" x14ac:dyDescent="0.25">
      <c r="B54" s="3"/>
      <c r="C54" s="17"/>
      <c r="D54" s="3"/>
      <c r="E54" s="3"/>
      <c r="F54" s="3"/>
      <c r="G54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46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I23" sqref="I23"/>
    </sheetView>
  </sheetViews>
  <sheetFormatPr defaultRowHeight="15" x14ac:dyDescent="0.25"/>
  <cols>
    <col min="1" max="1" width="38.28515625" customWidth="1"/>
    <col min="2" max="2" width="14.7109375" bestFit="1" customWidth="1"/>
    <col min="3" max="7" width="17" bestFit="1" customWidth="1"/>
    <col min="8" max="8" width="15.28515625" bestFit="1" customWidth="1"/>
    <col min="9" max="9" width="18.5703125" customWidth="1"/>
    <col min="10" max="10" width="13.5703125" bestFit="1" customWidth="1"/>
  </cols>
  <sheetData>
    <row r="1" spans="1:10" ht="15.75" x14ac:dyDescent="0.25">
      <c r="A1" s="4" t="s">
        <v>26</v>
      </c>
      <c r="B1" s="1"/>
      <c r="C1" s="1"/>
      <c r="D1" s="1"/>
      <c r="E1" s="1"/>
      <c r="F1" s="1"/>
      <c r="G1" s="1"/>
    </row>
    <row r="2" spans="1:10" ht="15.75" x14ac:dyDescent="0.25">
      <c r="A2" s="4" t="s">
        <v>54</v>
      </c>
      <c r="B2" s="4"/>
      <c r="C2" s="4"/>
      <c r="D2" s="4"/>
      <c r="E2" s="4"/>
      <c r="G2" s="20"/>
    </row>
    <row r="3" spans="1:10" ht="15.75" x14ac:dyDescent="0.25">
      <c r="A3" s="4" t="s">
        <v>55</v>
      </c>
      <c r="B3" s="4"/>
      <c r="C3" s="4"/>
      <c r="D3" s="4"/>
      <c r="E3" s="4"/>
      <c r="F3" s="21"/>
      <c r="G3" s="2"/>
    </row>
    <row r="4" spans="1:10" ht="15.75" x14ac:dyDescent="0.25">
      <c r="A4" s="4"/>
      <c r="B4" s="4">
        <v>2012</v>
      </c>
      <c r="C4" s="4">
        <v>2013</v>
      </c>
      <c r="D4" s="4">
        <v>2014</v>
      </c>
      <c r="E4" s="4">
        <v>2015</v>
      </c>
      <c r="F4" s="4">
        <v>2016</v>
      </c>
      <c r="G4" s="4">
        <v>2017</v>
      </c>
      <c r="H4" s="4">
        <v>2018</v>
      </c>
      <c r="I4" s="4">
        <v>2019</v>
      </c>
      <c r="J4" s="22"/>
    </row>
    <row r="5" spans="1:10" x14ac:dyDescent="0.25">
      <c r="A5" s="46" t="s">
        <v>64</v>
      </c>
      <c r="B5" s="1">
        <v>2032447735</v>
      </c>
      <c r="C5" s="28">
        <v>2536309939</v>
      </c>
      <c r="D5" s="28">
        <v>2641647263</v>
      </c>
      <c r="E5" s="28">
        <v>2839770808</v>
      </c>
      <c r="F5" s="28">
        <v>3654092037</v>
      </c>
      <c r="G5" s="34">
        <v>4053598905</v>
      </c>
      <c r="H5" s="34">
        <v>5280184252</v>
      </c>
      <c r="I5" s="51">
        <v>6216861396</v>
      </c>
      <c r="J5" s="1"/>
    </row>
    <row r="6" spans="1:10" x14ac:dyDescent="0.25">
      <c r="A6" t="s">
        <v>65</v>
      </c>
      <c r="B6" s="6">
        <v>1573321682</v>
      </c>
      <c r="C6" s="31">
        <v>1949547245</v>
      </c>
      <c r="D6" s="31">
        <v>2076843629</v>
      </c>
      <c r="E6" s="31">
        <v>2227238306</v>
      </c>
      <c r="F6" s="31">
        <v>2840270693</v>
      </c>
      <c r="G6" s="31">
        <v>3181825993</v>
      </c>
      <c r="H6" s="31">
        <v>4197204716</v>
      </c>
      <c r="I6" s="50">
        <v>5039085697</v>
      </c>
      <c r="J6" s="1"/>
    </row>
    <row r="7" spans="1:10" x14ac:dyDescent="0.25">
      <c r="A7" s="46" t="s">
        <v>3</v>
      </c>
      <c r="B7" s="5">
        <f>B5-B6</f>
        <v>459126053</v>
      </c>
      <c r="C7" s="29">
        <f t="shared" ref="C7:I7" si="0">C5-C6</f>
        <v>586762694</v>
      </c>
      <c r="D7" s="29">
        <f t="shared" si="0"/>
        <v>564803634</v>
      </c>
      <c r="E7" s="29">
        <f t="shared" si="0"/>
        <v>612532502</v>
      </c>
      <c r="F7" s="29">
        <f t="shared" si="0"/>
        <v>813821344</v>
      </c>
      <c r="G7" s="29">
        <f t="shared" si="0"/>
        <v>871772912</v>
      </c>
      <c r="H7" s="29">
        <f t="shared" si="0"/>
        <v>1082979536</v>
      </c>
      <c r="I7" s="29">
        <f t="shared" si="0"/>
        <v>1177775699</v>
      </c>
      <c r="J7" s="5"/>
    </row>
    <row r="8" spans="1:10" x14ac:dyDescent="0.25">
      <c r="B8" s="5"/>
      <c r="C8" s="29"/>
      <c r="D8" s="29"/>
      <c r="E8" s="29"/>
      <c r="F8" s="29"/>
      <c r="G8" s="32"/>
      <c r="H8" s="29"/>
      <c r="I8" s="5"/>
      <c r="J8" s="5"/>
    </row>
    <row r="9" spans="1:10" x14ac:dyDescent="0.25">
      <c r="A9" s="46" t="s">
        <v>66</v>
      </c>
      <c r="B9" s="16">
        <f>SUM(B10:B11)</f>
        <v>48932106</v>
      </c>
      <c r="C9" s="33">
        <f t="shared" ref="C9:I9" si="1">SUM(C10:C11)</f>
        <v>85643881</v>
      </c>
      <c r="D9" s="33">
        <f t="shared" si="1"/>
        <v>84040337</v>
      </c>
      <c r="E9" s="33">
        <f t="shared" si="1"/>
        <v>107987329</v>
      </c>
      <c r="F9" s="33">
        <f t="shared" si="1"/>
        <v>116782758</v>
      </c>
      <c r="G9" s="33">
        <f t="shared" si="1"/>
        <v>146554144</v>
      </c>
      <c r="H9" s="33">
        <f t="shared" si="1"/>
        <v>186253978</v>
      </c>
      <c r="I9" s="33">
        <f t="shared" si="1"/>
        <v>222175256</v>
      </c>
      <c r="J9" s="1"/>
    </row>
    <row r="10" spans="1:10" x14ac:dyDescent="0.25">
      <c r="A10" s="7" t="s">
        <v>16</v>
      </c>
      <c r="B10" s="24">
        <v>20738713</v>
      </c>
      <c r="C10" s="30">
        <v>34733311</v>
      </c>
      <c r="D10" s="30">
        <v>32020353</v>
      </c>
      <c r="E10" s="30">
        <v>42906133</v>
      </c>
      <c r="F10" s="30">
        <v>45748674</v>
      </c>
      <c r="G10" s="30">
        <v>47649037</v>
      </c>
      <c r="H10" s="28">
        <v>56214170</v>
      </c>
      <c r="I10" s="28">
        <v>63867721</v>
      </c>
      <c r="J10" s="1"/>
    </row>
    <row r="11" spans="1:10" x14ac:dyDescent="0.25">
      <c r="A11" s="7" t="s">
        <v>17</v>
      </c>
      <c r="B11" s="24">
        <v>28193393</v>
      </c>
      <c r="C11" s="30">
        <v>50910570</v>
      </c>
      <c r="D11" s="30">
        <v>52019984</v>
      </c>
      <c r="E11" s="30">
        <v>65081196</v>
      </c>
      <c r="F11" s="30">
        <v>71034084</v>
      </c>
      <c r="G11" s="30">
        <v>98905107</v>
      </c>
      <c r="H11" s="28">
        <v>130039808</v>
      </c>
      <c r="I11" s="28">
        <v>158307535</v>
      </c>
      <c r="J11" s="1"/>
    </row>
    <row r="12" spans="1:10" x14ac:dyDescent="0.25">
      <c r="A12" s="3"/>
      <c r="B12" s="16"/>
      <c r="C12" s="33"/>
      <c r="D12" s="33"/>
      <c r="E12" s="33"/>
      <c r="F12" s="33"/>
      <c r="G12" s="33"/>
      <c r="H12" s="34"/>
      <c r="I12" s="9"/>
      <c r="J12" s="23"/>
    </row>
    <row r="13" spans="1:10" x14ac:dyDescent="0.25">
      <c r="A13" s="46" t="s">
        <v>4</v>
      </c>
      <c r="B13" s="14">
        <f>B7-B9</f>
        <v>410193947</v>
      </c>
      <c r="C13" s="35">
        <f t="shared" ref="C13:I13" si="2">C7-C9</f>
        <v>501118813</v>
      </c>
      <c r="D13" s="35">
        <f t="shared" si="2"/>
        <v>480763297</v>
      </c>
      <c r="E13" s="35">
        <f t="shared" si="2"/>
        <v>504545173</v>
      </c>
      <c r="F13" s="35">
        <f t="shared" si="2"/>
        <v>697038586</v>
      </c>
      <c r="G13" s="35">
        <f t="shared" si="2"/>
        <v>725218768</v>
      </c>
      <c r="H13" s="35">
        <f t="shared" si="2"/>
        <v>896725558</v>
      </c>
      <c r="I13" s="35">
        <f t="shared" si="2"/>
        <v>955600443</v>
      </c>
      <c r="J13" s="10"/>
    </row>
    <row r="14" spans="1:10" x14ac:dyDescent="0.25">
      <c r="A14" s="47" t="s">
        <v>67</v>
      </c>
      <c r="B14" s="10"/>
      <c r="C14" s="32"/>
      <c r="D14" s="32"/>
      <c r="E14" s="32"/>
      <c r="F14" s="32"/>
      <c r="G14" s="32"/>
      <c r="H14" s="32"/>
      <c r="I14" s="10"/>
      <c r="J14" s="10"/>
    </row>
    <row r="15" spans="1:10" x14ac:dyDescent="0.25">
      <c r="A15" s="7" t="s">
        <v>5</v>
      </c>
      <c r="B15" s="13">
        <v>75290339</v>
      </c>
      <c r="C15" s="34">
        <v>177040241</v>
      </c>
      <c r="D15" s="34">
        <v>159994838</v>
      </c>
      <c r="E15" s="34">
        <v>173523810</v>
      </c>
      <c r="F15" s="34">
        <v>123966720</v>
      </c>
      <c r="G15" s="34">
        <v>133768877</v>
      </c>
      <c r="H15" s="28">
        <v>236559948</v>
      </c>
      <c r="I15" s="28">
        <v>364579992</v>
      </c>
      <c r="J15" s="1"/>
    </row>
    <row r="16" spans="1:10" x14ac:dyDescent="0.25">
      <c r="A16" t="s">
        <v>68</v>
      </c>
      <c r="B16" s="13">
        <v>0</v>
      </c>
      <c r="C16" s="34">
        <v>915544</v>
      </c>
      <c r="D16" s="34">
        <v>20243</v>
      </c>
      <c r="E16" s="34">
        <v>467080</v>
      </c>
      <c r="F16" s="34">
        <v>35302</v>
      </c>
      <c r="G16" s="34">
        <v>26528</v>
      </c>
      <c r="H16" s="28">
        <v>152407</v>
      </c>
      <c r="I16" s="28">
        <v>70629</v>
      </c>
      <c r="J16" s="1"/>
    </row>
    <row r="17" spans="1:10" x14ac:dyDescent="0.25">
      <c r="A17" s="46" t="s">
        <v>69</v>
      </c>
      <c r="B17" s="14">
        <f>B13-B15+B16</f>
        <v>334903608</v>
      </c>
      <c r="C17" s="35">
        <f t="shared" ref="C17:I17" si="3">C13-C15+C16</f>
        <v>324994116</v>
      </c>
      <c r="D17" s="35">
        <f t="shared" si="3"/>
        <v>320788702</v>
      </c>
      <c r="E17" s="35">
        <f t="shared" si="3"/>
        <v>331488443</v>
      </c>
      <c r="F17" s="35">
        <f t="shared" si="3"/>
        <v>573107168</v>
      </c>
      <c r="G17" s="35">
        <f t="shared" si="3"/>
        <v>591476419</v>
      </c>
      <c r="H17" s="35">
        <f t="shared" si="3"/>
        <v>660318017</v>
      </c>
      <c r="I17" s="35">
        <f t="shared" si="3"/>
        <v>591091080</v>
      </c>
      <c r="J17" s="10"/>
    </row>
    <row r="18" spans="1:10" x14ac:dyDescent="0.25">
      <c r="A18" s="7" t="s">
        <v>13</v>
      </c>
      <c r="B18" s="13">
        <v>15947791</v>
      </c>
      <c r="C18" s="34">
        <v>15746646</v>
      </c>
      <c r="D18" s="34">
        <v>15275653</v>
      </c>
      <c r="E18" s="34">
        <v>15785164</v>
      </c>
      <c r="F18" s="34">
        <v>27290818</v>
      </c>
      <c r="G18" s="34">
        <v>28165544</v>
      </c>
      <c r="H18" s="41">
        <v>31443715</v>
      </c>
      <c r="I18" s="13">
        <v>28147194</v>
      </c>
      <c r="J18" s="10"/>
    </row>
    <row r="19" spans="1:10" x14ac:dyDescent="0.25">
      <c r="A19" s="46" t="s">
        <v>70</v>
      </c>
      <c r="B19" s="10">
        <f>B17-B18</f>
        <v>318955817</v>
      </c>
      <c r="C19" s="32">
        <f t="shared" ref="C19:I19" si="4">C17-C18</f>
        <v>309247470</v>
      </c>
      <c r="D19" s="32">
        <f t="shared" si="4"/>
        <v>305513049</v>
      </c>
      <c r="E19" s="32">
        <f t="shared" si="4"/>
        <v>315703279</v>
      </c>
      <c r="F19" s="32">
        <f t="shared" si="4"/>
        <v>545816350</v>
      </c>
      <c r="G19" s="32">
        <f t="shared" si="4"/>
        <v>563310875</v>
      </c>
      <c r="H19" s="32">
        <f t="shared" si="4"/>
        <v>628874302</v>
      </c>
      <c r="I19" s="32">
        <f t="shared" si="4"/>
        <v>562943886</v>
      </c>
      <c r="J19" s="10"/>
    </row>
    <row r="20" spans="1:10" x14ac:dyDescent="0.25">
      <c r="A20" s="43" t="s">
        <v>71</v>
      </c>
      <c r="B20" s="10">
        <f t="shared" ref="B20:I20" si="5">SUM(B21:B22)</f>
        <v>20560276</v>
      </c>
      <c r="C20" s="32">
        <f t="shared" si="5"/>
        <v>15746646</v>
      </c>
      <c r="D20" s="32">
        <f t="shared" si="5"/>
        <v>7332571</v>
      </c>
      <c r="E20" s="32">
        <f t="shared" si="5"/>
        <v>10136959</v>
      </c>
      <c r="F20" s="32">
        <f t="shared" si="5"/>
        <v>115890228</v>
      </c>
      <c r="G20" s="32">
        <f t="shared" si="5"/>
        <v>84279284</v>
      </c>
      <c r="H20" s="32">
        <f t="shared" si="5"/>
        <v>91503192</v>
      </c>
      <c r="I20" s="32">
        <f t="shared" si="5"/>
        <v>84228646</v>
      </c>
      <c r="J20" s="10"/>
    </row>
    <row r="21" spans="1:10" x14ac:dyDescent="0.25">
      <c r="A21" s="48" t="s">
        <v>10</v>
      </c>
      <c r="B21" s="13">
        <v>16877832</v>
      </c>
      <c r="C21" s="34">
        <v>13243254</v>
      </c>
      <c r="D21" s="34">
        <v>7932027</v>
      </c>
      <c r="E21" s="34">
        <v>7772474</v>
      </c>
      <c r="F21" s="34">
        <v>71747436</v>
      </c>
      <c r="G21" s="34">
        <v>70584764</v>
      </c>
      <c r="H21" s="28">
        <v>77421147</v>
      </c>
      <c r="I21" s="28">
        <v>75289691</v>
      </c>
    </row>
    <row r="22" spans="1:10" x14ac:dyDescent="0.25">
      <c r="A22" s="48" t="s">
        <v>11</v>
      </c>
      <c r="B22" s="13">
        <v>3682444</v>
      </c>
      <c r="C22" s="34">
        <v>2503392</v>
      </c>
      <c r="D22" s="34">
        <v>-599456</v>
      </c>
      <c r="E22" s="34">
        <v>2364485</v>
      </c>
      <c r="F22" s="34">
        <v>44142792</v>
      </c>
      <c r="G22" s="34">
        <v>13694520</v>
      </c>
      <c r="H22" s="28">
        <v>14082045</v>
      </c>
      <c r="I22" s="28">
        <v>8938955</v>
      </c>
    </row>
    <row r="23" spans="1:10" x14ac:dyDescent="0.25">
      <c r="A23" s="46" t="s">
        <v>72</v>
      </c>
      <c r="B23" s="11">
        <f>B19-B20</f>
        <v>298395541</v>
      </c>
      <c r="C23" s="36">
        <f t="shared" ref="C23:I23" si="6">C19-C20</f>
        <v>293500824</v>
      </c>
      <c r="D23" s="36">
        <f t="shared" si="6"/>
        <v>298180478</v>
      </c>
      <c r="E23" s="36">
        <f t="shared" si="6"/>
        <v>305566320</v>
      </c>
      <c r="F23" s="36">
        <f t="shared" si="6"/>
        <v>429926122</v>
      </c>
      <c r="G23" s="36">
        <f t="shared" si="6"/>
        <v>479031591</v>
      </c>
      <c r="H23" s="36">
        <f t="shared" si="6"/>
        <v>537371110</v>
      </c>
      <c r="I23" s="36">
        <f t="shared" si="6"/>
        <v>478715240</v>
      </c>
      <c r="J23" s="10"/>
    </row>
    <row r="24" spans="1:10" x14ac:dyDescent="0.25">
      <c r="B24" s="18"/>
      <c r="C24" s="18"/>
      <c r="D24" s="18"/>
      <c r="E24" s="18"/>
      <c r="F24" s="18"/>
      <c r="G24" s="18"/>
    </row>
    <row r="25" spans="1:10" x14ac:dyDescent="0.25">
      <c r="A25" s="46" t="s">
        <v>73</v>
      </c>
      <c r="B25" s="12">
        <f>B23/('1'!B42/10)</f>
        <v>4.9732590166666668</v>
      </c>
      <c r="C25" s="12">
        <f>C23/('1'!C42/10)</f>
        <v>4.8916804000000003</v>
      </c>
      <c r="D25" s="12">
        <f>D23/('1'!D42/10)</f>
        <v>4.9696746333333337</v>
      </c>
      <c r="E25" s="12">
        <f>E23/('1'!E42/10)</f>
        <v>3.8195790000000001</v>
      </c>
      <c r="F25" s="12">
        <f>F23/('1'!F42/10)</f>
        <v>4.4783971041666666</v>
      </c>
      <c r="G25" s="12">
        <f>G23/('1'!G42/10)</f>
        <v>4.5362840056818179</v>
      </c>
      <c r="H25" s="12">
        <f>H23/('1'!H42/10)</f>
        <v>4.6261287017906332</v>
      </c>
      <c r="I25" s="12">
        <f>I23/('1'!I42/10)</f>
        <v>3.7465192211369898</v>
      </c>
    </row>
    <row r="26" spans="1:10" x14ac:dyDescent="0.25">
      <c r="A26" s="47" t="s">
        <v>74</v>
      </c>
      <c r="B26" s="28">
        <v>60000000</v>
      </c>
      <c r="C26" s="28">
        <v>60000000</v>
      </c>
      <c r="D26" s="28">
        <v>60000000</v>
      </c>
      <c r="E26" s="28">
        <v>80000000</v>
      </c>
      <c r="F26" s="28">
        <v>96000000</v>
      </c>
      <c r="G26" s="28">
        <v>105600000</v>
      </c>
      <c r="H26" s="28">
        <v>116160000</v>
      </c>
      <c r="I26" s="28">
        <v>116160000</v>
      </c>
    </row>
    <row r="46" spans="1:2" x14ac:dyDescent="0.25">
      <c r="A46" s="9"/>
      <c r="B46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8"/>
  <sheetViews>
    <sheetView tabSelected="1" workbookViewId="0">
      <pane xSplit="1" ySplit="4" topLeftCell="F5" activePane="bottomRight" state="frozen"/>
      <selection pane="topRight" activeCell="B1" sqref="B1"/>
      <selection pane="bottomLeft" activeCell="A6" sqref="A6"/>
      <selection pane="bottomRight" activeCell="L15" sqref="L15"/>
    </sheetView>
  </sheetViews>
  <sheetFormatPr defaultRowHeight="15" x14ac:dyDescent="0.25"/>
  <cols>
    <col min="1" max="1" width="49.7109375" customWidth="1"/>
    <col min="2" max="3" width="17.85546875" bestFit="1" customWidth="1"/>
    <col min="4" max="4" width="15.140625" bestFit="1" customWidth="1"/>
    <col min="5" max="7" width="17.85546875" bestFit="1" customWidth="1"/>
    <col min="8" max="8" width="15.28515625" bestFit="1" customWidth="1"/>
    <col min="9" max="9" width="22" customWidth="1"/>
  </cols>
  <sheetData>
    <row r="1" spans="1:9" ht="15.75" x14ac:dyDescent="0.25">
      <c r="A1" s="4" t="s">
        <v>26</v>
      </c>
      <c r="B1" s="4"/>
      <c r="C1" s="4"/>
      <c r="D1" s="4"/>
      <c r="E1" s="4"/>
      <c r="F1" s="19"/>
      <c r="G1" s="2"/>
    </row>
    <row r="2" spans="1:9" ht="15.75" x14ac:dyDescent="0.25">
      <c r="A2" s="4" t="s">
        <v>75</v>
      </c>
      <c r="B2" s="4"/>
      <c r="C2" s="4"/>
      <c r="D2" s="4"/>
      <c r="E2" s="4"/>
      <c r="F2" s="20"/>
      <c r="G2" s="20"/>
    </row>
    <row r="3" spans="1:9" ht="15.75" x14ac:dyDescent="0.25">
      <c r="A3" s="4" t="s">
        <v>55</v>
      </c>
      <c r="B3" s="4"/>
      <c r="C3" s="4"/>
      <c r="D3" s="4"/>
      <c r="E3" s="4"/>
      <c r="F3" s="19"/>
      <c r="G3" s="2"/>
    </row>
    <row r="4" spans="1:9" ht="15.75" x14ac:dyDescent="0.25">
      <c r="A4" s="4"/>
      <c r="B4" s="4">
        <v>2012</v>
      </c>
      <c r="C4" s="4">
        <v>2013</v>
      </c>
      <c r="D4" s="4">
        <v>2014</v>
      </c>
      <c r="E4" s="4">
        <v>2015</v>
      </c>
      <c r="F4" s="4">
        <v>2016</v>
      </c>
      <c r="G4" s="4">
        <v>2017</v>
      </c>
      <c r="H4" s="4">
        <v>2018</v>
      </c>
      <c r="I4" s="4">
        <v>2019</v>
      </c>
    </row>
    <row r="5" spans="1:9" x14ac:dyDescent="0.25">
      <c r="A5" s="46" t="s">
        <v>76</v>
      </c>
    </row>
    <row r="6" spans="1:9" x14ac:dyDescent="0.25">
      <c r="A6" t="s">
        <v>42</v>
      </c>
      <c r="B6" s="28">
        <v>1992495375</v>
      </c>
      <c r="C6" s="28">
        <v>2149874989</v>
      </c>
      <c r="D6" s="28">
        <v>2394447300</v>
      </c>
      <c r="E6" s="28">
        <v>2753571146</v>
      </c>
      <c r="F6" s="28">
        <v>3310912874</v>
      </c>
      <c r="G6" s="28">
        <v>3974632965</v>
      </c>
      <c r="H6" s="28">
        <v>4774096246</v>
      </c>
      <c r="I6" s="28">
        <v>5967750089</v>
      </c>
    </row>
    <row r="7" spans="1:9" x14ac:dyDescent="0.25">
      <c r="A7" s="7" t="s">
        <v>43</v>
      </c>
      <c r="B7" s="28">
        <v>0</v>
      </c>
      <c r="C7" s="28">
        <v>915544</v>
      </c>
      <c r="D7" s="28">
        <v>20243</v>
      </c>
      <c r="E7" s="28">
        <v>94857</v>
      </c>
      <c r="F7" s="28">
        <v>17705762</v>
      </c>
      <c r="G7" s="28">
        <v>23033367</v>
      </c>
      <c r="H7" s="28">
        <v>10040444</v>
      </c>
      <c r="I7" s="28">
        <v>5589358</v>
      </c>
    </row>
    <row r="8" spans="1:9" x14ac:dyDescent="0.25">
      <c r="A8" s="7" t="s">
        <v>32</v>
      </c>
      <c r="B8" s="28">
        <v>-1973201415</v>
      </c>
      <c r="C8" s="28">
        <v>-2087061891</v>
      </c>
      <c r="D8" s="28">
        <v>-2277560636</v>
      </c>
      <c r="E8" s="28">
        <v>-2711268121</v>
      </c>
      <c r="F8" s="28">
        <v>-2974388984</v>
      </c>
      <c r="G8" s="28">
        <v>-3415998616</v>
      </c>
      <c r="H8" s="28">
        <v>-6119926670</v>
      </c>
      <c r="I8" s="28">
        <v>-5298804551</v>
      </c>
    </row>
    <row r="9" spans="1:9" x14ac:dyDescent="0.25">
      <c r="A9" t="s">
        <v>12</v>
      </c>
      <c r="B9" s="28">
        <v>-5275821</v>
      </c>
      <c r="C9" s="28">
        <v>-6515</v>
      </c>
      <c r="D9" s="28">
        <v>-5016603</v>
      </c>
      <c r="E9" s="28">
        <v>-18601348</v>
      </c>
      <c r="F9" s="28">
        <v>-28370148</v>
      </c>
      <c r="G9" s="28">
        <v>-98095273</v>
      </c>
      <c r="H9" s="28">
        <v>-53739805</v>
      </c>
      <c r="I9" s="28">
        <v>-42981136</v>
      </c>
    </row>
    <row r="10" spans="1:9" x14ac:dyDescent="0.25">
      <c r="A10" t="s">
        <v>33</v>
      </c>
      <c r="B10" s="28">
        <v>-75290339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</row>
    <row r="11" spans="1:9" x14ac:dyDescent="0.25">
      <c r="A11" s="3"/>
      <c r="B11" s="35">
        <f t="shared" ref="B11:I11" si="0">SUM(B6:B10)</f>
        <v>-61272200</v>
      </c>
      <c r="C11" s="35">
        <f t="shared" si="0"/>
        <v>63722127</v>
      </c>
      <c r="D11" s="35">
        <f t="shared" si="0"/>
        <v>111890304</v>
      </c>
      <c r="E11" s="35">
        <f t="shared" si="0"/>
        <v>23796534</v>
      </c>
      <c r="F11" s="35">
        <f t="shared" si="0"/>
        <v>325859504</v>
      </c>
      <c r="G11" s="35">
        <f t="shared" si="0"/>
        <v>483572443</v>
      </c>
      <c r="H11" s="35">
        <f t="shared" si="0"/>
        <v>-1389529785</v>
      </c>
      <c r="I11" s="35">
        <f t="shared" si="0"/>
        <v>631553760</v>
      </c>
    </row>
    <row r="12" spans="1:9" x14ac:dyDescent="0.25">
      <c r="B12" s="28"/>
      <c r="C12" s="28"/>
      <c r="D12" s="28"/>
      <c r="E12" s="28"/>
      <c r="F12" s="28"/>
      <c r="G12" s="28"/>
      <c r="H12" s="28"/>
    </row>
    <row r="13" spans="1:9" x14ac:dyDescent="0.25">
      <c r="A13" s="46" t="s">
        <v>77</v>
      </c>
      <c r="B13" s="28"/>
      <c r="C13" s="28"/>
      <c r="D13" s="28"/>
      <c r="E13" s="28"/>
      <c r="F13" s="28"/>
      <c r="G13" s="28"/>
      <c r="H13" s="28"/>
    </row>
    <row r="14" spans="1:9" x14ac:dyDescent="0.25">
      <c r="A14" s="7" t="s">
        <v>24</v>
      </c>
      <c r="B14" s="28">
        <v>-233376465</v>
      </c>
      <c r="C14" s="28">
        <v>-53928979</v>
      </c>
      <c r="D14" s="28">
        <v>-3845500</v>
      </c>
      <c r="E14" s="28">
        <v>-179862386</v>
      </c>
      <c r="F14" s="28">
        <v>-26542216</v>
      </c>
      <c r="G14" s="28">
        <v>-141545506</v>
      </c>
      <c r="H14" s="28">
        <v>-33342209</v>
      </c>
      <c r="I14" s="28">
        <v>-5325504</v>
      </c>
    </row>
    <row r="15" spans="1:9" x14ac:dyDescent="0.25">
      <c r="A15" s="7" t="s">
        <v>44</v>
      </c>
      <c r="B15" s="28">
        <v>0</v>
      </c>
      <c r="C15" s="28">
        <v>0</v>
      </c>
      <c r="D15" s="28">
        <v>-1500000</v>
      </c>
      <c r="E15" s="28">
        <v>0</v>
      </c>
      <c r="F15" s="28">
        <v>0</v>
      </c>
      <c r="G15" s="28">
        <v>0</v>
      </c>
      <c r="H15" s="28">
        <v>0</v>
      </c>
    </row>
    <row r="16" spans="1:9" x14ac:dyDescent="0.25">
      <c r="A16" s="7" t="s">
        <v>34</v>
      </c>
      <c r="B16" s="28">
        <v>0</v>
      </c>
      <c r="C16" s="28">
        <v>-166212629</v>
      </c>
      <c r="D16" s="28">
        <v>0</v>
      </c>
      <c r="E16" s="28">
        <v>-114285556</v>
      </c>
      <c r="F16" s="28">
        <v>-205882575</v>
      </c>
      <c r="G16" s="28">
        <v>-218549680</v>
      </c>
      <c r="H16" s="28">
        <v>-12399500</v>
      </c>
    </row>
    <row r="17" spans="1:9" x14ac:dyDescent="0.25">
      <c r="A17" s="7" t="s">
        <v>35</v>
      </c>
      <c r="B17" s="28">
        <v>-200000</v>
      </c>
      <c r="C17" s="28">
        <v>60564648</v>
      </c>
      <c r="D17" s="28">
        <v>0</v>
      </c>
      <c r="E17" s="28">
        <v>0</v>
      </c>
      <c r="F17" s="28">
        <v>-4851000</v>
      </c>
      <c r="G17" s="28">
        <v>0</v>
      </c>
      <c r="H17" s="28">
        <v>0</v>
      </c>
    </row>
    <row r="18" spans="1:9" x14ac:dyDescent="0.25">
      <c r="A18" s="3"/>
      <c r="B18" s="35">
        <f>SUM(B14:B17)</f>
        <v>-233576465</v>
      </c>
      <c r="C18" s="35">
        <f t="shared" ref="C18:I18" si="1">SUM(C14:C17)</f>
        <v>-159576960</v>
      </c>
      <c r="D18" s="35">
        <f t="shared" si="1"/>
        <v>-5345500</v>
      </c>
      <c r="E18" s="35">
        <f t="shared" si="1"/>
        <v>-294147942</v>
      </c>
      <c r="F18" s="35">
        <f t="shared" si="1"/>
        <v>-237275791</v>
      </c>
      <c r="G18" s="35">
        <f t="shared" si="1"/>
        <v>-360095186</v>
      </c>
      <c r="H18" s="35">
        <f t="shared" si="1"/>
        <v>-45741709</v>
      </c>
      <c r="I18" s="35">
        <f t="shared" si="1"/>
        <v>-5325504</v>
      </c>
    </row>
    <row r="19" spans="1:9" x14ac:dyDescent="0.25">
      <c r="B19" s="28"/>
      <c r="C19" s="28"/>
      <c r="D19" s="28"/>
      <c r="E19" s="28"/>
      <c r="F19" s="28"/>
      <c r="G19" s="28"/>
      <c r="H19" s="28"/>
    </row>
    <row r="20" spans="1:9" x14ac:dyDescent="0.25">
      <c r="A20" s="46" t="s">
        <v>78</v>
      </c>
      <c r="B20" s="28"/>
      <c r="C20" s="28"/>
      <c r="D20" s="28"/>
      <c r="E20" s="28"/>
      <c r="F20" s="28"/>
      <c r="G20" s="28"/>
      <c r="H20" s="28"/>
    </row>
    <row r="21" spans="1:9" x14ac:dyDescent="0.25">
      <c r="A21" s="7" t="s">
        <v>12</v>
      </c>
      <c r="B21" s="28">
        <v>0</v>
      </c>
      <c r="C21" s="28">
        <v>-177040251</v>
      </c>
      <c r="D21" s="28">
        <v>-159984838</v>
      </c>
      <c r="E21" s="28">
        <v>-173523810</v>
      </c>
      <c r="F21" s="28">
        <v>-150872597</v>
      </c>
      <c r="G21" s="28">
        <v>-191702449</v>
      </c>
      <c r="H21" s="28">
        <v>-210462022</v>
      </c>
      <c r="I21" s="28">
        <v>-230809161</v>
      </c>
    </row>
    <row r="22" spans="1:9" x14ac:dyDescent="0.25">
      <c r="A22" s="7" t="s">
        <v>25</v>
      </c>
      <c r="B22" s="28">
        <v>0</v>
      </c>
      <c r="C22" s="28">
        <v>0</v>
      </c>
      <c r="D22" s="28">
        <v>0</v>
      </c>
      <c r="E22" s="28">
        <v>0</v>
      </c>
      <c r="F22" s="28">
        <v>-19556294</v>
      </c>
      <c r="G22" s="28">
        <v>-150812488</v>
      </c>
      <c r="H22" s="28">
        <v>-246224546</v>
      </c>
      <c r="I22" s="28">
        <v>-367201752</v>
      </c>
    </row>
    <row r="23" spans="1:9" x14ac:dyDescent="0.25">
      <c r="A23" s="7" t="s">
        <v>36</v>
      </c>
      <c r="B23" s="28">
        <v>123167212</v>
      </c>
      <c r="C23" s="28">
        <v>-27765879</v>
      </c>
      <c r="D23" s="28">
        <v>-44862700</v>
      </c>
      <c r="E23" s="28">
        <v>-34762888</v>
      </c>
      <c r="F23" s="28">
        <v>-15775745</v>
      </c>
      <c r="G23" s="28">
        <v>21124545</v>
      </c>
      <c r="H23" s="28">
        <v>4848020</v>
      </c>
      <c r="I23" s="28">
        <v>1537422327</v>
      </c>
    </row>
    <row r="24" spans="1:9" x14ac:dyDescent="0.25">
      <c r="A24" s="7" t="s">
        <v>37</v>
      </c>
      <c r="B24" s="28">
        <v>-1185944</v>
      </c>
      <c r="C24" s="28">
        <v>-1143647</v>
      </c>
      <c r="D24" s="28">
        <v>-81389</v>
      </c>
      <c r="E24" s="28">
        <v>33210956</v>
      </c>
      <c r="F24" s="28">
        <v>5193289</v>
      </c>
      <c r="G24" s="28">
        <v>5947152</v>
      </c>
      <c r="H24" s="28">
        <v>211324</v>
      </c>
      <c r="I24" s="28">
        <v>-3021068</v>
      </c>
    </row>
    <row r="25" spans="1:9" x14ac:dyDescent="0.25">
      <c r="A25" s="7" t="s">
        <v>50</v>
      </c>
      <c r="B25" s="28">
        <v>0</v>
      </c>
      <c r="C25" s="28">
        <v>0</v>
      </c>
      <c r="D25" s="28">
        <v>0</v>
      </c>
      <c r="E25" s="28">
        <v>172677772</v>
      </c>
      <c r="F25" s="28">
        <v>-35765712</v>
      </c>
      <c r="G25" s="28">
        <v>-41245603</v>
      </c>
      <c r="H25" s="28">
        <v>-47770220</v>
      </c>
      <c r="I25" s="28">
        <v>-34930042</v>
      </c>
    </row>
    <row r="26" spans="1:9" x14ac:dyDescent="0.25">
      <c r="A26" s="7" t="s">
        <v>38</v>
      </c>
      <c r="B26" s="28">
        <v>31133740</v>
      </c>
      <c r="C26" s="28">
        <v>0</v>
      </c>
      <c r="D26" s="28">
        <v>0</v>
      </c>
      <c r="E26" s="28">
        <v>5788581</v>
      </c>
      <c r="F26" s="28">
        <v>-42061054</v>
      </c>
      <c r="G26" s="28">
        <v>3951844</v>
      </c>
      <c r="H26" s="28">
        <v>2330385</v>
      </c>
      <c r="I26" s="28">
        <v>97699066</v>
      </c>
    </row>
    <row r="27" spans="1:9" x14ac:dyDescent="0.25">
      <c r="A27" s="7" t="s">
        <v>39</v>
      </c>
      <c r="B27" s="28">
        <v>150463222</v>
      </c>
      <c r="C27" s="28">
        <v>377092481</v>
      </c>
      <c r="D27" s="28">
        <v>47967430</v>
      </c>
      <c r="E27" s="28">
        <v>280944491</v>
      </c>
      <c r="F27" s="28">
        <v>-201602166</v>
      </c>
      <c r="G27" s="28">
        <v>134853368</v>
      </c>
      <c r="H27" s="28">
        <v>1728593565</v>
      </c>
      <c r="I27" s="28">
        <v>-1679944705</v>
      </c>
    </row>
    <row r="28" spans="1:9" x14ac:dyDescent="0.25">
      <c r="A28" s="3"/>
      <c r="B28" s="37">
        <f>SUM(B21:B27)</f>
        <v>303578230</v>
      </c>
      <c r="C28" s="37">
        <f t="shared" ref="C28:I28" si="2">SUM(C21:C27)</f>
        <v>171142704</v>
      </c>
      <c r="D28" s="37">
        <f t="shared" si="2"/>
        <v>-156961497</v>
      </c>
      <c r="E28" s="38">
        <f t="shared" si="2"/>
        <v>284335102</v>
      </c>
      <c r="F28" s="38">
        <f t="shared" si="2"/>
        <v>-460440279</v>
      </c>
      <c r="G28" s="37">
        <f t="shared" si="2"/>
        <v>-217883631</v>
      </c>
      <c r="H28" s="37">
        <f t="shared" si="2"/>
        <v>1231526506</v>
      </c>
      <c r="I28" s="37">
        <f t="shared" si="2"/>
        <v>-680785335</v>
      </c>
    </row>
    <row r="29" spans="1:9" x14ac:dyDescent="0.25">
      <c r="B29" s="28"/>
      <c r="C29" s="28"/>
      <c r="D29" s="28"/>
      <c r="E29" s="28"/>
      <c r="F29" s="28"/>
      <c r="G29" s="28"/>
      <c r="H29" s="28"/>
    </row>
    <row r="30" spans="1:9" x14ac:dyDescent="0.25">
      <c r="A30" s="3" t="s">
        <v>79</v>
      </c>
      <c r="B30" s="29">
        <f t="shared" ref="B30:I30" si="3">SUM(B11,B18,B28)</f>
        <v>8729565</v>
      </c>
      <c r="C30" s="29">
        <f t="shared" si="3"/>
        <v>75287871</v>
      </c>
      <c r="D30" s="29">
        <f t="shared" si="3"/>
        <v>-50416693</v>
      </c>
      <c r="E30" s="39">
        <f t="shared" si="3"/>
        <v>13983694</v>
      </c>
      <c r="F30" s="29">
        <f t="shared" si="3"/>
        <v>-371856566</v>
      </c>
      <c r="G30" s="29">
        <f t="shared" si="3"/>
        <v>-94406374</v>
      </c>
      <c r="H30" s="29">
        <f t="shared" si="3"/>
        <v>-203744988</v>
      </c>
      <c r="I30" s="29">
        <f t="shared" si="3"/>
        <v>-54557079</v>
      </c>
    </row>
    <row r="31" spans="1:9" x14ac:dyDescent="0.25">
      <c r="A31" s="47" t="s">
        <v>80</v>
      </c>
      <c r="B31" s="28">
        <v>11045575</v>
      </c>
      <c r="C31" s="28">
        <v>19775140</v>
      </c>
      <c r="D31" s="28">
        <v>95063011</v>
      </c>
      <c r="E31" s="28">
        <v>44646319</v>
      </c>
      <c r="F31" s="40">
        <v>778630013</v>
      </c>
      <c r="G31" s="28">
        <v>406773447</v>
      </c>
      <c r="H31" s="28">
        <v>312367074</v>
      </c>
      <c r="I31" s="28">
        <v>108622086</v>
      </c>
    </row>
    <row r="32" spans="1:9" x14ac:dyDescent="0.25">
      <c r="A32" s="46" t="s">
        <v>81</v>
      </c>
      <c r="B32" s="29">
        <f t="shared" ref="B32:I32" si="4">SUM(B30:B31)</f>
        <v>19775140</v>
      </c>
      <c r="C32" s="29">
        <f t="shared" si="4"/>
        <v>95063011</v>
      </c>
      <c r="D32" s="29">
        <f t="shared" si="4"/>
        <v>44646318</v>
      </c>
      <c r="E32" s="39">
        <f t="shared" si="4"/>
        <v>58630013</v>
      </c>
      <c r="F32" s="39">
        <f t="shared" si="4"/>
        <v>406773447</v>
      </c>
      <c r="G32" s="29">
        <f t="shared" si="4"/>
        <v>312367073</v>
      </c>
      <c r="H32" s="29">
        <f t="shared" si="4"/>
        <v>108622086</v>
      </c>
      <c r="I32" s="29">
        <f t="shared" si="4"/>
        <v>54065007</v>
      </c>
    </row>
    <row r="33" spans="1:9" x14ac:dyDescent="0.25">
      <c r="B33" s="29"/>
      <c r="C33" s="29"/>
      <c r="D33" s="29"/>
      <c r="E33" s="29"/>
      <c r="F33" s="29"/>
      <c r="G33" s="29"/>
      <c r="H33" s="28"/>
    </row>
    <row r="34" spans="1:9" x14ac:dyDescent="0.25">
      <c r="A34" s="3"/>
      <c r="B34" s="29"/>
      <c r="C34" s="29"/>
      <c r="D34" s="29"/>
      <c r="E34" s="29"/>
      <c r="F34" s="29"/>
      <c r="G34" s="29"/>
      <c r="H34" s="29"/>
      <c r="I34" s="3"/>
    </row>
    <row r="35" spans="1:9" x14ac:dyDescent="0.25">
      <c r="B35" s="28"/>
      <c r="C35" s="28"/>
      <c r="D35" s="28"/>
      <c r="E35" s="28"/>
      <c r="F35" s="28"/>
      <c r="G35" s="28"/>
      <c r="H35" s="28"/>
    </row>
    <row r="37" spans="1:9" x14ac:dyDescent="0.25">
      <c r="A37" s="46" t="s">
        <v>82</v>
      </c>
      <c r="B37" s="12">
        <f>B11/('1'!B42/10)</f>
        <v>-1.0212033333333332</v>
      </c>
      <c r="C37" s="12">
        <f>C11/('1'!C42/10)</f>
        <v>1.06203545</v>
      </c>
      <c r="D37" s="12">
        <f>D11/('1'!D42/10)</f>
        <v>1.8648384</v>
      </c>
      <c r="E37" s="12">
        <f>E11/('1'!E42/10)</f>
        <v>0.297456675</v>
      </c>
      <c r="F37" s="12">
        <f>F11/('1'!F42/10)</f>
        <v>3.3943698333333332</v>
      </c>
      <c r="G37" s="12">
        <f>G11/('1'!G42/10)</f>
        <v>4.5792844981060608</v>
      </c>
      <c r="H37" s="12">
        <f>H11/('1'!H42/10)</f>
        <v>-11.962205449380166</v>
      </c>
      <c r="I37" s="12">
        <f>I11/('1'!I42/10)</f>
        <v>4.942663410969196</v>
      </c>
    </row>
    <row r="38" spans="1:9" x14ac:dyDescent="0.25">
      <c r="A38" s="46" t="s">
        <v>83</v>
      </c>
      <c r="B38" s="28">
        <v>60000000</v>
      </c>
      <c r="C38" s="28">
        <v>60000000</v>
      </c>
      <c r="D38" s="28">
        <v>60000000</v>
      </c>
      <c r="E38" s="28">
        <v>80000000</v>
      </c>
      <c r="F38" s="28">
        <v>96000000</v>
      </c>
      <c r="G38" s="28">
        <v>105600000</v>
      </c>
      <c r="H38" s="28">
        <v>116160000</v>
      </c>
      <c r="I38" s="28">
        <v>116160000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7" sqref="A7:A13"/>
    </sheetView>
  </sheetViews>
  <sheetFormatPr defaultRowHeight="15" x14ac:dyDescent="0.25"/>
  <cols>
    <col min="1" max="1" width="16.5703125" bestFit="1" customWidth="1"/>
  </cols>
  <sheetData>
    <row r="1" spans="1:7" ht="15.75" x14ac:dyDescent="0.25">
      <c r="A1" s="4" t="s">
        <v>26</v>
      </c>
    </row>
    <row r="2" spans="1:7" x14ac:dyDescent="0.25">
      <c r="A2" s="3" t="s">
        <v>84</v>
      </c>
    </row>
    <row r="3" spans="1:7" ht="15.75" x14ac:dyDescent="0.25">
      <c r="A3" s="4" t="s">
        <v>55</v>
      </c>
    </row>
    <row r="6" spans="1:7" x14ac:dyDescent="0.25">
      <c r="B6">
        <v>2013</v>
      </c>
      <c r="C6">
        <v>2014</v>
      </c>
      <c r="D6">
        <v>2015</v>
      </c>
      <c r="E6">
        <v>2016</v>
      </c>
      <c r="F6">
        <v>2017</v>
      </c>
      <c r="G6">
        <v>2018</v>
      </c>
    </row>
    <row r="7" spans="1:7" x14ac:dyDescent="0.25">
      <c r="A7" s="7" t="s">
        <v>85</v>
      </c>
      <c r="B7" s="25">
        <f>'2'!C23/'1'!C18</f>
        <v>0.10101741758969894</v>
      </c>
      <c r="C7" s="25">
        <f>'2'!D23/'1'!D18</f>
        <v>9.3232550539798495E-2</v>
      </c>
      <c r="D7" s="25">
        <f>'2'!E23/'1'!E18</f>
        <v>6.5427266060664263E-2</v>
      </c>
      <c r="E7" s="25">
        <f>'2'!F23/'1'!F18</f>
        <v>8.7202692955573535E-2</v>
      </c>
      <c r="F7" s="25">
        <f>'2'!G23/'1'!G18</f>
        <v>8.7822099071256404E-2</v>
      </c>
      <c r="G7" s="25">
        <f>'2'!H23/'1'!H18</f>
        <v>7.103956027689956E-2</v>
      </c>
    </row>
    <row r="8" spans="1:7" x14ac:dyDescent="0.25">
      <c r="A8" s="7" t="s">
        <v>86</v>
      </c>
      <c r="B8" s="25">
        <f>'2'!C23/'1'!C41</f>
        <v>0.18959021021173803</v>
      </c>
      <c r="C8" s="25">
        <f>'2'!D23/'1'!D41</f>
        <v>0.16150510002314158</v>
      </c>
      <c r="D8" s="25">
        <f>'2'!E23/'1'!E41</f>
        <v>0.10640137264180287</v>
      </c>
      <c r="E8" s="25">
        <f>'2'!F23/'1'!F41</f>
        <v>0.13100502212021758</v>
      </c>
      <c r="F8" s="25">
        <f>'2'!G23/'1'!G41</f>
        <v>0.13358995792659839</v>
      </c>
      <c r="G8" s="25">
        <f>'2'!H23/'1'!H41</f>
        <v>0.1373645770027504</v>
      </c>
    </row>
    <row r="9" spans="1:7" x14ac:dyDescent="0.25">
      <c r="A9" s="7" t="s">
        <v>51</v>
      </c>
      <c r="B9" s="27">
        <f>'1'!C23/'1'!C41</f>
        <v>6.1625580914723491E-2</v>
      </c>
      <c r="C9" s="27">
        <f>'1'!D23/'1'!D41</f>
        <v>2.7373512285059267E-2</v>
      </c>
      <c r="D9" s="27">
        <f>'1'!E23/'1'!E41</f>
        <v>5.4932785866160195E-3</v>
      </c>
      <c r="E9" s="27">
        <f>'1'!F23/'1'!F41</f>
        <v>0</v>
      </c>
      <c r="F9" s="27">
        <f>'1'!G23/'1'!G41</f>
        <v>5.8911085005425752E-3</v>
      </c>
      <c r="G9" s="27">
        <f>'1'!H23/'1'!H41</f>
        <v>6.6391928008586835E-3</v>
      </c>
    </row>
    <row r="10" spans="1:7" x14ac:dyDescent="0.25">
      <c r="A10" s="7" t="s">
        <v>52</v>
      </c>
      <c r="B10" s="26">
        <f>'1'!C11/'1'!C27</f>
        <v>1.676427545032295</v>
      </c>
      <c r="C10" s="26">
        <f>'1'!D11/'1'!D27</f>
        <v>1.8630988425371273</v>
      </c>
      <c r="D10" s="26">
        <f>'1'!E11/'1'!E27</f>
        <v>2.2710192989080973</v>
      </c>
      <c r="E10" s="26">
        <f>'1'!F11/'1'!F27</f>
        <v>2.5371983373460076</v>
      </c>
      <c r="F10" s="26">
        <f>'1'!G11/'1'!G27</f>
        <v>2.289309920800815</v>
      </c>
      <c r="G10" s="26">
        <f>'1'!H11/'1'!H27</f>
        <v>1.7053528532696751</v>
      </c>
    </row>
    <row r="11" spans="1:7" x14ac:dyDescent="0.25">
      <c r="A11" s="7" t="s">
        <v>87</v>
      </c>
      <c r="B11" s="25">
        <f>'2'!C23/'2'!C5</f>
        <v>0.11571962065319179</v>
      </c>
      <c r="C11" s="25">
        <f>'2'!D23/'2'!D5</f>
        <v>0.11287671983176506</v>
      </c>
      <c r="D11" s="25">
        <f>'2'!E23/'2'!E5</f>
        <v>0.10760245831782633</v>
      </c>
      <c r="E11" s="25">
        <f>'2'!F23/'2'!F5</f>
        <v>0.11765607369675565</v>
      </c>
      <c r="F11" s="25">
        <f>'2'!G23/'2'!G5</f>
        <v>0.11817439323094547</v>
      </c>
      <c r="G11" s="25">
        <f>'2'!H23/'2'!H5</f>
        <v>0.10177128000721895</v>
      </c>
    </row>
    <row r="12" spans="1:7" x14ac:dyDescent="0.25">
      <c r="A12" t="s">
        <v>53</v>
      </c>
      <c r="B12" s="25">
        <f>'2'!C13/'2'!C5</f>
        <v>0.19757790847816412</v>
      </c>
      <c r="C12" s="25">
        <f>'2'!D13/'2'!D5</f>
        <v>0.1819937520553061</v>
      </c>
      <c r="D12" s="25">
        <f>'2'!E13/'2'!E5</f>
        <v>0.17767108936349063</v>
      </c>
      <c r="E12" s="25">
        <f>'2'!F13/'2'!F5</f>
        <v>0.19075561834295418</v>
      </c>
      <c r="F12" s="25">
        <f>'2'!G13/'2'!G5</f>
        <v>0.17890738205634088</v>
      </c>
      <c r="G12" s="25">
        <f>'2'!H13/'2'!H5</f>
        <v>0.16982845961489754</v>
      </c>
    </row>
    <row r="13" spans="1:7" x14ac:dyDescent="0.25">
      <c r="A13" s="7" t="s">
        <v>88</v>
      </c>
      <c r="B13" s="25">
        <f>'2'!C23/('1'!C41+'1'!C23+'1'!C29)</f>
        <v>0.17858481711450688</v>
      </c>
      <c r="C13" s="25">
        <f>'2'!D23/('1'!D41+'1'!D23+'1'!D29)</f>
        <v>0.15720193103278074</v>
      </c>
      <c r="D13" s="25">
        <f>'2'!E23/('1'!E41+'1'!E23+'1'!E29)</f>
        <v>0.10430081929609626</v>
      </c>
      <c r="E13" s="25">
        <f>'2'!F23/('1'!F41+'1'!F23+'1'!F29)</f>
        <v>0.13100502212021758</v>
      </c>
      <c r="F13" s="25">
        <f>'2'!G23/('1'!G41+'1'!G23+'1'!G29)</f>
        <v>0.13266222720061402</v>
      </c>
      <c r="G13" s="25">
        <f>'2'!H23/('1'!H41+'1'!H23+'1'!H29)</f>
        <v>0.13645860203450766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2020-04-11T15:43:53Z</dcterms:modified>
</cp:coreProperties>
</file>