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4" r:id="rId3"/>
    <sheet name="Ratio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4" l="1"/>
  <c r="I16" i="4"/>
  <c r="I8" i="4"/>
  <c r="I11" i="4" s="1"/>
  <c r="I19" i="2"/>
  <c r="I8" i="2"/>
  <c r="I11" i="2" s="1"/>
  <c r="I16" i="2" s="1"/>
  <c r="I18" i="2" s="1"/>
  <c r="I7" i="2"/>
  <c r="I25" i="1"/>
  <c r="I17" i="1"/>
  <c r="I9" i="1"/>
  <c r="I47" i="1"/>
  <c r="I42" i="1"/>
  <c r="I46" i="1" s="1"/>
  <c r="I36" i="1"/>
  <c r="I44" i="1" l="1"/>
  <c r="I26" i="4"/>
  <c r="I28" i="4" s="1"/>
  <c r="I30" i="4"/>
  <c r="I23" i="2"/>
  <c r="I25" i="2" s="1"/>
  <c r="I18" i="1"/>
  <c r="C47" i="1"/>
  <c r="D47" i="1"/>
  <c r="E47" i="1"/>
  <c r="F47" i="1"/>
  <c r="G47" i="1"/>
  <c r="H47" i="1"/>
  <c r="B47" i="1"/>
  <c r="H24" i="4" l="1"/>
  <c r="H16" i="4"/>
  <c r="H8" i="4"/>
  <c r="H11" i="4" s="1"/>
  <c r="H30" i="4" s="1"/>
  <c r="B7" i="2"/>
  <c r="C7" i="2"/>
  <c r="D7" i="2"/>
  <c r="E7" i="2"/>
  <c r="F7" i="2"/>
  <c r="G19" i="2"/>
  <c r="G8" i="2"/>
  <c r="G7" i="2"/>
  <c r="H19" i="2"/>
  <c r="H7" i="2"/>
  <c r="H8" i="2"/>
  <c r="H36" i="1"/>
  <c r="H25" i="1"/>
  <c r="H42" i="1"/>
  <c r="H17" i="1"/>
  <c r="H9" i="1"/>
  <c r="H18" i="1" s="1"/>
  <c r="H46" i="1" l="1"/>
  <c r="H11" i="2"/>
  <c r="H9" i="7"/>
  <c r="H8" i="7"/>
  <c r="H44" i="1"/>
  <c r="H26" i="4"/>
  <c r="H28" i="4" s="1"/>
  <c r="G11" i="2"/>
  <c r="G16" i="2" s="1"/>
  <c r="G18" i="2" s="1"/>
  <c r="G23" i="2" s="1"/>
  <c r="H16" i="2" l="1"/>
  <c r="H18" i="2" s="1"/>
  <c r="H23" i="2" s="1"/>
  <c r="H11" i="7"/>
  <c r="G25" i="2"/>
  <c r="G10" i="7"/>
  <c r="G24" i="4"/>
  <c r="F24" i="4"/>
  <c r="E24" i="4"/>
  <c r="D24" i="4"/>
  <c r="C24" i="4"/>
  <c r="B24" i="4"/>
  <c r="G16" i="4"/>
  <c r="F16" i="4"/>
  <c r="E16" i="4"/>
  <c r="D16" i="4"/>
  <c r="C16" i="4"/>
  <c r="B16" i="4"/>
  <c r="G8" i="4"/>
  <c r="G11" i="4" s="1"/>
  <c r="G30" i="4" s="1"/>
  <c r="F8" i="4"/>
  <c r="F11" i="4" s="1"/>
  <c r="F30" i="4" s="1"/>
  <c r="E8" i="4"/>
  <c r="E11" i="4" s="1"/>
  <c r="D8" i="4"/>
  <c r="D11" i="4" s="1"/>
  <c r="D30" i="4" s="1"/>
  <c r="C8" i="4"/>
  <c r="C11" i="4" s="1"/>
  <c r="C30" i="4" s="1"/>
  <c r="B8" i="4"/>
  <c r="B11" i="4" s="1"/>
  <c r="F19" i="2"/>
  <c r="E19" i="2"/>
  <c r="D19" i="2"/>
  <c r="C19" i="2"/>
  <c r="B19" i="2"/>
  <c r="F8" i="2"/>
  <c r="F11" i="2" s="1"/>
  <c r="F16" i="2" s="1"/>
  <c r="F18" i="2" s="1"/>
  <c r="E8" i="2"/>
  <c r="E11" i="2" s="1"/>
  <c r="E16" i="2" s="1"/>
  <c r="E18" i="2" s="1"/>
  <c r="D8" i="2"/>
  <c r="D11" i="2" s="1"/>
  <c r="D16" i="2" s="1"/>
  <c r="D18" i="2" s="1"/>
  <c r="C8" i="2"/>
  <c r="C11" i="2" s="1"/>
  <c r="C16" i="2" s="1"/>
  <c r="C18" i="2" s="1"/>
  <c r="B8" i="2"/>
  <c r="B11" i="2" s="1"/>
  <c r="B16" i="2" s="1"/>
  <c r="B18" i="2" s="1"/>
  <c r="H25" i="2" l="1"/>
  <c r="H10" i="7"/>
  <c r="H6" i="7"/>
  <c r="H7" i="7"/>
  <c r="H12" i="7"/>
  <c r="E26" i="4"/>
  <c r="E28" i="4" s="1"/>
  <c r="E30" i="4"/>
  <c r="B26" i="4"/>
  <c r="B28" i="4" s="1"/>
  <c r="B30" i="4"/>
  <c r="F26" i="4"/>
  <c r="F28" i="4" s="1"/>
  <c r="C26" i="4"/>
  <c r="C28" i="4" s="1"/>
  <c r="G26" i="4"/>
  <c r="G28" i="4" s="1"/>
  <c r="D26" i="4"/>
  <c r="D28" i="4" s="1"/>
  <c r="E23" i="2"/>
  <c r="E11" i="7"/>
  <c r="B23" i="2"/>
  <c r="B11" i="7"/>
  <c r="F23" i="2"/>
  <c r="F11" i="7"/>
  <c r="E17" i="1"/>
  <c r="B25" i="2" l="1"/>
  <c r="B10" i="7"/>
  <c r="E25" i="2"/>
  <c r="E10" i="7"/>
  <c r="F25" i="2"/>
  <c r="F10" i="7"/>
  <c r="G11" i="7"/>
  <c r="D23" i="2"/>
  <c r="D11" i="7"/>
  <c r="C23" i="2"/>
  <c r="C11" i="7"/>
  <c r="E36" i="1"/>
  <c r="E9" i="7" s="1"/>
  <c r="D36" i="1"/>
  <c r="C36" i="1"/>
  <c r="B36" i="1"/>
  <c r="G36" i="1"/>
  <c r="F36" i="1"/>
  <c r="E25" i="1"/>
  <c r="D25" i="1"/>
  <c r="C25" i="1"/>
  <c r="B25" i="1"/>
  <c r="F25" i="1"/>
  <c r="G25" i="1"/>
  <c r="G42" i="1"/>
  <c r="G46" i="1" s="1"/>
  <c r="E42" i="1"/>
  <c r="E46" i="1" s="1"/>
  <c r="D42" i="1"/>
  <c r="D46" i="1" s="1"/>
  <c r="C42" i="1"/>
  <c r="C46" i="1" s="1"/>
  <c r="B42" i="1"/>
  <c r="B46" i="1" s="1"/>
  <c r="G17" i="1"/>
  <c r="D17" i="1"/>
  <c r="C17" i="1"/>
  <c r="B17" i="1"/>
  <c r="B9" i="7" s="1"/>
  <c r="G9" i="1"/>
  <c r="E9" i="1"/>
  <c r="D9" i="1"/>
  <c r="C9" i="1"/>
  <c r="B9" i="1"/>
  <c r="D25" i="2" l="1"/>
  <c r="D10" i="7"/>
  <c r="C25" i="2"/>
  <c r="C10" i="7"/>
  <c r="G9" i="7"/>
  <c r="C9" i="7"/>
  <c r="B8" i="7"/>
  <c r="B12" i="7"/>
  <c r="B7" i="7"/>
  <c r="G7" i="7"/>
  <c r="G8" i="7"/>
  <c r="G12" i="7"/>
  <c r="E12" i="7"/>
  <c r="E7" i="7"/>
  <c r="E8" i="7"/>
  <c r="C7" i="7"/>
  <c r="C8" i="7"/>
  <c r="C12" i="7"/>
  <c r="D9" i="7"/>
  <c r="D12" i="7"/>
  <c r="D7" i="7"/>
  <c r="D8" i="7"/>
  <c r="G44" i="1"/>
  <c r="E44" i="1"/>
  <c r="B44" i="1"/>
  <c r="B18" i="1"/>
  <c r="B6" i="7" s="1"/>
  <c r="C44" i="1"/>
  <c r="D44" i="1"/>
  <c r="D18" i="1"/>
  <c r="D6" i="7" s="1"/>
  <c r="C18" i="1"/>
  <c r="E18" i="1"/>
  <c r="E6" i="7" s="1"/>
  <c r="G18" i="1"/>
  <c r="F42" i="1"/>
  <c r="F46" i="1" s="1"/>
  <c r="F17" i="1"/>
  <c r="F9" i="7" s="1"/>
  <c r="F9" i="1"/>
  <c r="F44" i="1" l="1"/>
  <c r="F8" i="7"/>
  <c r="F12" i="7"/>
  <c r="F7" i="7"/>
  <c r="C6" i="7"/>
  <c r="G6" i="7"/>
  <c r="F18" i="1"/>
  <c r="F6" i="7" s="1"/>
</calcChain>
</file>

<file path=xl/sharedStrings.xml><?xml version="1.0" encoding="utf-8"?>
<sst xmlns="http://schemas.openxmlformats.org/spreadsheetml/2006/main" count="90" uniqueCount="82">
  <si>
    <t>AMBEE PHARMACEUTICALS LIMITED</t>
  </si>
  <si>
    <t>Current Assets</t>
  </si>
  <si>
    <t xml:space="preserve">Inventories </t>
  </si>
  <si>
    <t xml:space="preserve">Trade Receivables </t>
  </si>
  <si>
    <t xml:space="preserve">Advances, Deposits and Pre-payments </t>
  </si>
  <si>
    <t xml:space="preserve">Short Term Investment </t>
  </si>
  <si>
    <t xml:space="preserve">Cash &amp; Cash Equivalents </t>
  </si>
  <si>
    <t xml:space="preserve">Share Capital </t>
  </si>
  <si>
    <t>Tax-Holiday Reserve</t>
  </si>
  <si>
    <t xml:space="preserve">Retained Earnings </t>
  </si>
  <si>
    <t xml:space="preserve">Deferred Tax </t>
  </si>
  <si>
    <t xml:space="preserve">Short Term Credit Facility </t>
  </si>
  <si>
    <t xml:space="preserve">Interest Payable </t>
  </si>
  <si>
    <t xml:space="preserve">Liabilities for Goods &amp; Others </t>
  </si>
  <si>
    <t xml:space="preserve">Liabilities for Expenses </t>
  </si>
  <si>
    <t xml:space="preserve">Liabilities for Other Finance </t>
  </si>
  <si>
    <t xml:space="preserve">Provision for Income Tax </t>
  </si>
  <si>
    <t xml:space="preserve">Workers Profit Participation Fund </t>
  </si>
  <si>
    <t xml:space="preserve">Unclaimed Dividend </t>
  </si>
  <si>
    <t xml:space="preserve">Administrative Expenses </t>
  </si>
  <si>
    <t xml:space="preserve">Selling, Distribution &amp; Marketing Expenses </t>
  </si>
  <si>
    <t>Non Operating Income</t>
  </si>
  <si>
    <t xml:space="preserve">Finance Expenses </t>
  </si>
  <si>
    <t xml:space="preserve">Impairment of Assets </t>
  </si>
  <si>
    <t xml:space="preserve">Current Tax </t>
  </si>
  <si>
    <t>Contribution to WPPF</t>
  </si>
  <si>
    <t>Cash receipts from customers &amp; others</t>
  </si>
  <si>
    <t xml:space="preserve">Payments for costs, expenses &amp; others </t>
  </si>
  <si>
    <t xml:space="preserve">Cash Generated from operating activities </t>
  </si>
  <si>
    <t xml:space="preserve">Income tax paid </t>
  </si>
  <si>
    <t xml:space="preserve">Purchase of Fixed Assets </t>
  </si>
  <si>
    <t>Plant and Machinery under Installation -</t>
  </si>
  <si>
    <t xml:space="preserve">Other Finance </t>
  </si>
  <si>
    <t>Dividend paid</t>
  </si>
  <si>
    <t>Lease Finance(non current portion)</t>
  </si>
  <si>
    <t>Lease Finanace9Current portion)</t>
  </si>
  <si>
    <t>Loan Received &amp; repaid</t>
  </si>
  <si>
    <t>Debt to Equity</t>
  </si>
  <si>
    <t>Current Ratio</t>
  </si>
  <si>
    <t>Operating Margin</t>
  </si>
  <si>
    <t>Lease Finance</t>
  </si>
  <si>
    <t>Short term loan</t>
  </si>
  <si>
    <t>Balance Sheet</t>
  </si>
  <si>
    <t>As at year end</t>
  </si>
  <si>
    <t>Assets</t>
  </si>
  <si>
    <t>Non Current Assets</t>
  </si>
  <si>
    <t>Property, Plant &amp; Equipment</t>
  </si>
  <si>
    <t xml:space="preserve">Capital Work in Progress 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</si>
  <si>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</si>
  <si>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</si>
  <si>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</si>
  <si>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</si>
  <si>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</si>
  <si>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</si>
  <si>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</si>
  <si>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</si>
  <si>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</si>
  <si>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</si>
  <si>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Gross Profit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</si>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</sst>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/>
    <xf numFmtId="0" fontId="4" fillId="0" borderId="0" xfId="0" applyFont="1"/>
    <xf numFmtId="3" fontId="4" fillId="0" borderId="0" xfId="0" applyNumberFormat="1" applyFont="1"/>
    <xf numFmtId="3" fontId="2" fillId="0" borderId="0" xfId="0" applyNumberFormat="1" applyFont="1"/>
    <xf numFmtId="3" fontId="2" fillId="0" borderId="1" xfId="0" applyNumberFormat="1" applyFont="1" applyBorder="1"/>
    <xf numFmtId="4" fontId="4" fillId="0" borderId="0" xfId="0" applyNumberFormat="1" applyFont="1"/>
    <xf numFmtId="4" fontId="2" fillId="0" borderId="0" xfId="0" applyNumberFormat="1" applyFont="1"/>
    <xf numFmtId="0" fontId="4" fillId="0" borderId="0" xfId="0" applyNumberFormat="1" applyFont="1"/>
    <xf numFmtId="3" fontId="1" fillId="0" borderId="0" xfId="0" applyNumberFormat="1" applyFont="1"/>
    <xf numFmtId="0" fontId="3" fillId="0" borderId="0" xfId="1" applyFill="1"/>
    <xf numFmtId="164" fontId="2" fillId="0" borderId="0" xfId="2" applyNumberFormat="1" applyFont="1"/>
    <xf numFmtId="164" fontId="4" fillId="0" borderId="0" xfId="2" applyNumberFormat="1" applyFont="1"/>
    <xf numFmtId="164" fontId="1" fillId="0" borderId="0" xfId="2" applyNumberFormat="1" applyFont="1"/>
    <xf numFmtId="164" fontId="0" fillId="0" borderId="0" xfId="2" applyNumberFormat="1" applyFont="1"/>
    <xf numFmtId="164" fontId="2" fillId="0" borderId="1" xfId="2" applyNumberFormat="1" applyFont="1" applyBorder="1"/>
    <xf numFmtId="164" fontId="4" fillId="0" borderId="0" xfId="2" applyNumberFormat="1" applyFont="1" applyAlignment="1">
      <alignment horizontal="right" vertical="center"/>
    </xf>
    <xf numFmtId="164" fontId="4" fillId="0" borderId="0" xfId="2" applyNumberFormat="1" applyFont="1" applyAlignment="1">
      <alignment horizontal="right"/>
    </xf>
    <xf numFmtId="10" fontId="0" fillId="0" borderId="0" xfId="3" applyNumberFormat="1" applyFont="1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2" fontId="1" fillId="0" borderId="0" xfId="0" applyNumberFormat="1" applyFont="1"/>
    <xf numFmtId="43" fontId="0" fillId="0" borderId="0" xfId="2" applyNumberFormat="1" applyFont="1"/>
    <xf numFmtId="164" fontId="3" fillId="0" borderId="0" xfId="2" applyNumberFormat="1" applyFont="1" applyFill="1"/>
    <xf numFmtId="0" fontId="0" fillId="0" borderId="0" xfId="0" applyFill="1"/>
    <xf numFmtId="0" fontId="1" fillId="0" borderId="2" xfId="0" applyFont="1" applyBorder="1" applyAlignment="1">
      <alignment horizontal="left"/>
    </xf>
    <xf numFmtId="0" fontId="6" fillId="0" borderId="0" xfId="0" applyFont="1"/>
    <xf numFmtId="0" fontId="2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2" xfId="0" applyFont="1" applyBorder="1"/>
    <xf numFmtId="43" fontId="4" fillId="0" borderId="0" xfId="2" applyNumberFormat="1" applyFont="1"/>
    <xf numFmtId="0" fontId="1" fillId="0" borderId="3" xfId="0" applyFont="1" applyBorder="1"/>
    <xf numFmtId="164" fontId="2" fillId="0" borderId="0" xfId="2" applyNumberFormat="1" applyFont="1" applyBorder="1"/>
  </cellXfs>
  <cellStyles count="4">
    <cellStyle name="Accent6" xfId="1" builtinId="49"/>
    <cellStyle name="Comma" xfId="2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pane xSplit="1" ySplit="4" topLeftCell="B23" activePane="bottomRight" state="frozen"/>
      <selection pane="topRight" activeCell="B1" sqref="B1"/>
      <selection pane="bottomLeft" activeCell="A6" sqref="A6"/>
      <selection pane="bottomRight" activeCell="I50" sqref="I50"/>
    </sheetView>
  </sheetViews>
  <sheetFormatPr defaultRowHeight="15" x14ac:dyDescent="0.25"/>
  <cols>
    <col min="1" max="1" width="51.7109375" customWidth="1"/>
    <col min="2" max="2" width="14" bestFit="1" customWidth="1"/>
    <col min="3" max="3" width="13.85546875" customWidth="1"/>
    <col min="4" max="4" width="17" customWidth="1"/>
    <col min="5" max="5" width="14.28515625" bestFit="1" customWidth="1"/>
    <col min="6" max="6" width="14" bestFit="1" customWidth="1"/>
    <col min="7" max="7" width="14.28515625" bestFit="1" customWidth="1"/>
    <col min="8" max="8" width="15.28515625" bestFit="1" customWidth="1"/>
    <col min="9" max="9" width="19.5703125" customWidth="1"/>
  </cols>
  <sheetData>
    <row r="1" spans="1:9" x14ac:dyDescent="0.25">
      <c r="A1" s="1" t="s">
        <v>0</v>
      </c>
    </row>
    <row r="2" spans="1:9" ht="15.75" x14ac:dyDescent="0.25">
      <c r="A2" s="2" t="s">
        <v>42</v>
      </c>
    </row>
    <row r="3" spans="1:9" ht="15.75" x14ac:dyDescent="0.25">
      <c r="A3" s="2" t="s">
        <v>43</v>
      </c>
    </row>
    <row r="4" spans="1:9" ht="15.75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9" ht="15.75" x14ac:dyDescent="0.25">
      <c r="A5" s="30" t="s">
        <v>44</v>
      </c>
      <c r="B5" s="6"/>
      <c r="C5" s="6"/>
      <c r="D5" s="6"/>
      <c r="E5" s="6"/>
      <c r="F5" s="6"/>
      <c r="G5" s="6"/>
    </row>
    <row r="6" spans="1:9" ht="15.75" x14ac:dyDescent="0.25">
      <c r="A6" s="31" t="s">
        <v>45</v>
      </c>
      <c r="B6" s="16"/>
      <c r="C6" s="16"/>
      <c r="D6" s="16"/>
      <c r="E6" s="16"/>
      <c r="F6" s="16"/>
      <c r="G6" s="16"/>
    </row>
    <row r="7" spans="1:9" ht="15.75" x14ac:dyDescent="0.25">
      <c r="A7" s="3" t="s">
        <v>46</v>
      </c>
      <c r="B7" s="16">
        <v>50483243</v>
      </c>
      <c r="C7" s="16">
        <v>48808929</v>
      </c>
      <c r="D7" s="16">
        <v>46951704</v>
      </c>
      <c r="E7" s="16">
        <v>47345820</v>
      </c>
      <c r="F7" s="20">
        <v>95182604</v>
      </c>
      <c r="G7" s="20">
        <v>119902598</v>
      </c>
      <c r="H7" s="16">
        <v>116619262</v>
      </c>
      <c r="I7" s="16">
        <v>109130839</v>
      </c>
    </row>
    <row r="8" spans="1:9" ht="15.75" x14ac:dyDescent="0.25">
      <c r="A8" s="4" t="s">
        <v>47</v>
      </c>
      <c r="B8" s="16">
        <v>1217572</v>
      </c>
      <c r="C8" s="16">
        <v>0</v>
      </c>
      <c r="D8" s="16">
        <v>2772648</v>
      </c>
      <c r="E8" s="16">
        <v>0</v>
      </c>
      <c r="F8" s="16">
        <v>0</v>
      </c>
      <c r="G8" s="16">
        <v>0</v>
      </c>
      <c r="H8" s="16">
        <v>0</v>
      </c>
    </row>
    <row r="9" spans="1:9" ht="15.75" x14ac:dyDescent="0.25">
      <c r="A9" s="1"/>
      <c r="B9" s="15">
        <f t="shared" ref="B9:E9" si="0">SUM(B7:B8)</f>
        <v>51700815</v>
      </c>
      <c r="C9" s="15">
        <f t="shared" si="0"/>
        <v>48808929</v>
      </c>
      <c r="D9" s="15">
        <f t="shared" si="0"/>
        <v>49724352</v>
      </c>
      <c r="E9" s="15">
        <f t="shared" si="0"/>
        <v>47345820</v>
      </c>
      <c r="F9" s="15">
        <f>SUM(F7:F8)</f>
        <v>95182604</v>
      </c>
      <c r="G9" s="15">
        <f>SUM(G7:G8)</f>
        <v>119902598</v>
      </c>
      <c r="H9" s="15">
        <f>SUM(H7:H8)</f>
        <v>116619262</v>
      </c>
      <c r="I9" s="15">
        <f>SUM(I7:I8)</f>
        <v>109130839</v>
      </c>
    </row>
    <row r="10" spans="1:9" ht="15.75" x14ac:dyDescent="0.25">
      <c r="A10" s="1"/>
      <c r="B10" s="15"/>
      <c r="C10" s="15"/>
      <c r="D10" s="15"/>
      <c r="E10" s="15"/>
      <c r="F10" s="15"/>
      <c r="G10" s="15"/>
      <c r="H10" s="15"/>
    </row>
    <row r="11" spans="1:9" ht="15.75" x14ac:dyDescent="0.25">
      <c r="A11" s="31" t="s">
        <v>1</v>
      </c>
      <c r="B11" s="16"/>
      <c r="C11" s="16"/>
      <c r="D11" s="16"/>
      <c r="E11" s="16"/>
      <c r="F11" s="16"/>
      <c r="G11" s="16"/>
    </row>
    <row r="12" spans="1:9" ht="15.75" x14ac:dyDescent="0.25">
      <c r="A12" t="s">
        <v>2</v>
      </c>
      <c r="B12" s="16">
        <v>119872967</v>
      </c>
      <c r="C12" s="16">
        <v>133329534</v>
      </c>
      <c r="D12" s="16">
        <v>183503117</v>
      </c>
      <c r="E12" s="16">
        <v>166911287</v>
      </c>
      <c r="F12" s="16">
        <v>165208254</v>
      </c>
      <c r="G12" s="16">
        <v>165424426</v>
      </c>
      <c r="H12" s="16">
        <v>153950123</v>
      </c>
      <c r="I12" s="16">
        <v>144527601</v>
      </c>
    </row>
    <row r="13" spans="1:9" ht="15.75" x14ac:dyDescent="0.25">
      <c r="A13" t="s">
        <v>3</v>
      </c>
      <c r="B13" s="16">
        <v>42992309</v>
      </c>
      <c r="C13" s="16">
        <v>73261782</v>
      </c>
      <c r="D13" s="16">
        <v>81641418</v>
      </c>
      <c r="E13" s="16">
        <v>73851843</v>
      </c>
      <c r="F13" s="16">
        <v>70989215</v>
      </c>
      <c r="G13" s="16">
        <v>70042546</v>
      </c>
      <c r="H13" s="16">
        <v>72552402</v>
      </c>
      <c r="I13" s="16">
        <v>65053413</v>
      </c>
    </row>
    <row r="14" spans="1:9" ht="15.75" x14ac:dyDescent="0.25">
      <c r="A14" t="s">
        <v>4</v>
      </c>
      <c r="B14" s="16">
        <v>56080464</v>
      </c>
      <c r="C14" s="16">
        <v>61136280</v>
      </c>
      <c r="D14" s="16">
        <v>75621881</v>
      </c>
      <c r="E14" s="16">
        <v>79713732</v>
      </c>
      <c r="F14" s="16">
        <v>78111185</v>
      </c>
      <c r="G14" s="16">
        <v>82639015</v>
      </c>
      <c r="H14" s="16">
        <v>88104220</v>
      </c>
      <c r="I14" s="16">
        <v>78714862</v>
      </c>
    </row>
    <row r="15" spans="1:9" ht="15.75" x14ac:dyDescent="0.25">
      <c r="A15" t="s">
        <v>5</v>
      </c>
      <c r="B15" s="16">
        <v>0</v>
      </c>
      <c r="C15" s="16">
        <v>0</v>
      </c>
      <c r="D15" s="16">
        <v>10900003</v>
      </c>
      <c r="E15" s="16">
        <v>51378001</v>
      </c>
      <c r="F15" s="16">
        <v>0</v>
      </c>
      <c r="G15" s="16">
        <v>0</v>
      </c>
      <c r="H15" s="16">
        <v>0</v>
      </c>
    </row>
    <row r="16" spans="1:9" ht="15.75" x14ac:dyDescent="0.25">
      <c r="A16" t="s">
        <v>6</v>
      </c>
      <c r="B16" s="21">
        <v>8187077</v>
      </c>
      <c r="C16" s="16">
        <v>23425258</v>
      </c>
      <c r="D16" s="16">
        <v>15676469</v>
      </c>
      <c r="E16" s="16">
        <v>11399809</v>
      </c>
      <c r="F16" s="16">
        <v>12661792</v>
      </c>
      <c r="G16" s="16">
        <v>13570751</v>
      </c>
      <c r="H16" s="16">
        <v>12659158</v>
      </c>
      <c r="I16" s="16">
        <v>5568019</v>
      </c>
    </row>
    <row r="17" spans="1:9" ht="15.75" x14ac:dyDescent="0.25">
      <c r="A17" s="1"/>
      <c r="B17" s="15">
        <f t="shared" ref="B17:D17" si="1">SUM(B12:B16)</f>
        <v>227132817</v>
      </c>
      <c r="C17" s="15">
        <f t="shared" si="1"/>
        <v>291152854</v>
      </c>
      <c r="D17" s="15">
        <f t="shared" si="1"/>
        <v>367342888</v>
      </c>
      <c r="E17" s="15">
        <f>SUM(E12:E16)</f>
        <v>383254672</v>
      </c>
      <c r="F17" s="15">
        <f>SUM(F12:F16)</f>
        <v>326970446</v>
      </c>
      <c r="G17" s="15">
        <f>SUM(G12:G16)</f>
        <v>331676738</v>
      </c>
      <c r="H17" s="15">
        <f>SUM(H12:H16)</f>
        <v>327265903</v>
      </c>
      <c r="I17" s="15">
        <f>SUM(I12:I16)</f>
        <v>293863895</v>
      </c>
    </row>
    <row r="18" spans="1:9" ht="15.75" x14ac:dyDescent="0.25">
      <c r="A18" s="1"/>
      <c r="B18" s="15">
        <f t="shared" ref="B18:E18" si="2">B9+B17</f>
        <v>278833632</v>
      </c>
      <c r="C18" s="15">
        <f t="shared" si="2"/>
        <v>339961783</v>
      </c>
      <c r="D18" s="15">
        <f t="shared" si="2"/>
        <v>417067240</v>
      </c>
      <c r="E18" s="15">
        <f t="shared" si="2"/>
        <v>430600492</v>
      </c>
      <c r="F18" s="15">
        <f>F9+F17</f>
        <v>422153050</v>
      </c>
      <c r="G18" s="15">
        <f>G9+G17</f>
        <v>451579336</v>
      </c>
      <c r="H18" s="15">
        <f>H9+H17</f>
        <v>443885165</v>
      </c>
      <c r="I18" s="15">
        <f>I9+I17</f>
        <v>402994734</v>
      </c>
    </row>
    <row r="19" spans="1:9" ht="15.75" x14ac:dyDescent="0.25">
      <c r="A19" s="1"/>
      <c r="B19" s="16"/>
      <c r="C19" s="16"/>
      <c r="D19" s="16"/>
      <c r="E19" s="16"/>
      <c r="F19" s="16"/>
      <c r="G19" s="16"/>
    </row>
    <row r="20" spans="1:9" s="29" customFormat="1" ht="15.75" x14ac:dyDescent="0.25">
      <c r="A20" s="32" t="s">
        <v>48</v>
      </c>
      <c r="B20" s="28"/>
      <c r="C20" s="28"/>
      <c r="D20" s="28"/>
      <c r="E20" s="28"/>
      <c r="F20" s="28"/>
      <c r="G20" s="28"/>
    </row>
    <row r="21" spans="1:9" ht="15.75" x14ac:dyDescent="0.25">
      <c r="A21" s="33" t="s">
        <v>49</v>
      </c>
      <c r="B21" s="16"/>
      <c r="C21" s="16"/>
      <c r="D21" s="16"/>
      <c r="E21" s="16"/>
      <c r="F21" s="15"/>
      <c r="G21" s="16"/>
    </row>
    <row r="22" spans="1:9" ht="15.75" x14ac:dyDescent="0.25">
      <c r="A22" s="31" t="s">
        <v>50</v>
      </c>
      <c r="B22" s="16"/>
      <c r="C22" s="16"/>
      <c r="D22" s="16"/>
      <c r="E22" s="16"/>
      <c r="F22" s="16"/>
      <c r="G22" s="16"/>
    </row>
    <row r="23" spans="1:9" ht="15.75" x14ac:dyDescent="0.25">
      <c r="A23" t="s">
        <v>10</v>
      </c>
      <c r="B23" s="16">
        <v>8054165</v>
      </c>
      <c r="C23" s="16">
        <v>8507788</v>
      </c>
      <c r="D23" s="16">
        <v>8319966</v>
      </c>
      <c r="E23" s="16">
        <v>7142224</v>
      </c>
      <c r="F23" s="16">
        <v>7149224</v>
      </c>
      <c r="G23" s="16">
        <v>7389903</v>
      </c>
      <c r="H23" s="16">
        <v>7354480</v>
      </c>
      <c r="I23" s="16">
        <v>7661980</v>
      </c>
    </row>
    <row r="24" spans="1:9" ht="15.75" x14ac:dyDescent="0.25">
      <c r="A24" s="5" t="s">
        <v>34</v>
      </c>
      <c r="B24" s="16">
        <v>0</v>
      </c>
      <c r="C24" s="16">
        <v>0</v>
      </c>
      <c r="D24" s="16"/>
      <c r="E24" s="16"/>
      <c r="F24" s="16">
        <v>0</v>
      </c>
      <c r="G24" s="16">
        <v>8589291</v>
      </c>
      <c r="H24" s="16">
        <v>6615599</v>
      </c>
      <c r="I24" s="16">
        <v>1800136</v>
      </c>
    </row>
    <row r="25" spans="1:9" ht="15.75" x14ac:dyDescent="0.25">
      <c r="A25" s="1"/>
      <c r="B25" s="15">
        <f t="shared" ref="B25:E25" si="3">SUM(B23:B24)</f>
        <v>8054165</v>
      </c>
      <c r="C25" s="15">
        <f t="shared" si="3"/>
        <v>8507788</v>
      </c>
      <c r="D25" s="15">
        <f t="shared" si="3"/>
        <v>8319966</v>
      </c>
      <c r="E25" s="15">
        <f t="shared" si="3"/>
        <v>7142224</v>
      </c>
      <c r="F25" s="15">
        <f>SUM(F23:F24)</f>
        <v>7149224</v>
      </c>
      <c r="G25" s="15">
        <f>SUM(G23:G24)</f>
        <v>15979194</v>
      </c>
      <c r="H25" s="15">
        <f>SUM(H23:H24)</f>
        <v>13970079</v>
      </c>
      <c r="I25" s="15">
        <f>SUM(I23:I24)</f>
        <v>9462116</v>
      </c>
    </row>
    <row r="26" spans="1:9" ht="15.75" x14ac:dyDescent="0.25">
      <c r="A26" s="31" t="s">
        <v>51</v>
      </c>
      <c r="B26" s="16"/>
      <c r="C26" s="16"/>
      <c r="D26" s="16"/>
      <c r="E26" s="16"/>
      <c r="F26" s="16"/>
      <c r="G26" s="16"/>
    </row>
    <row r="27" spans="1:9" ht="15.75" x14ac:dyDescent="0.25">
      <c r="A27" t="s">
        <v>11</v>
      </c>
      <c r="B27" s="16">
        <v>107392096</v>
      </c>
      <c r="C27" s="16">
        <v>141189131</v>
      </c>
      <c r="D27" s="16">
        <v>224568768</v>
      </c>
      <c r="E27" s="16">
        <v>214553325</v>
      </c>
      <c r="F27" s="16">
        <v>198367656</v>
      </c>
      <c r="G27" s="16">
        <v>188630623</v>
      </c>
      <c r="H27" s="16">
        <v>103575350</v>
      </c>
      <c r="I27" s="16">
        <v>96840876</v>
      </c>
    </row>
    <row r="28" spans="1:9" ht="15.75" x14ac:dyDescent="0.25">
      <c r="A28" t="s">
        <v>35</v>
      </c>
      <c r="B28" s="16"/>
      <c r="C28" s="16"/>
      <c r="D28" s="16">
        <v>0</v>
      </c>
      <c r="E28" s="16">
        <v>0</v>
      </c>
      <c r="F28" s="16">
        <v>0</v>
      </c>
      <c r="G28" s="16">
        <v>7720872</v>
      </c>
      <c r="H28" s="16">
        <v>8138494</v>
      </c>
      <c r="I28" s="16">
        <v>4303037</v>
      </c>
    </row>
    <row r="29" spans="1:9" ht="15.75" x14ac:dyDescent="0.25">
      <c r="A29" t="s">
        <v>12</v>
      </c>
      <c r="B29" s="16"/>
      <c r="C29" s="16">
        <v>10759690</v>
      </c>
      <c r="D29" s="16">
        <v>22590514</v>
      </c>
      <c r="E29" s="16">
        <v>32990514</v>
      </c>
      <c r="F29" s="16">
        <v>42166753</v>
      </c>
      <c r="G29" s="16">
        <v>59288141</v>
      </c>
      <c r="H29" s="16">
        <v>0</v>
      </c>
    </row>
    <row r="30" spans="1:9" ht="15.75" x14ac:dyDescent="0.25">
      <c r="A30" t="s">
        <v>13</v>
      </c>
      <c r="B30" s="16">
        <v>10495497</v>
      </c>
      <c r="C30" s="16">
        <v>10102225</v>
      </c>
      <c r="D30" s="16">
        <v>10201250</v>
      </c>
      <c r="E30" s="16">
        <v>10085512</v>
      </c>
      <c r="F30" s="16">
        <v>9153005</v>
      </c>
      <c r="G30" s="16">
        <v>10008297</v>
      </c>
      <c r="H30" s="16">
        <v>10023879</v>
      </c>
      <c r="I30" s="16">
        <v>11078025</v>
      </c>
    </row>
    <row r="31" spans="1:9" ht="15.75" x14ac:dyDescent="0.25">
      <c r="A31" t="s">
        <v>14</v>
      </c>
      <c r="B31" s="16">
        <v>27775395</v>
      </c>
      <c r="C31" s="16">
        <v>18200484</v>
      </c>
      <c r="D31" s="16">
        <v>17495985</v>
      </c>
      <c r="E31" s="16">
        <v>10435986</v>
      </c>
      <c r="F31" s="16">
        <v>9035635</v>
      </c>
      <c r="G31" s="16">
        <v>9867061</v>
      </c>
      <c r="H31" s="16">
        <v>10064390</v>
      </c>
      <c r="I31" s="16">
        <v>11251507</v>
      </c>
    </row>
    <row r="32" spans="1:9" ht="15.75" x14ac:dyDescent="0.25">
      <c r="A32" t="s">
        <v>15</v>
      </c>
      <c r="B32" s="16">
        <v>43700359</v>
      </c>
      <c r="C32" s="16">
        <v>67523044</v>
      </c>
      <c r="D32" s="16">
        <v>41347364</v>
      </c>
      <c r="E32" s="16">
        <v>55341029</v>
      </c>
      <c r="F32" s="16">
        <v>55923830</v>
      </c>
      <c r="G32" s="16">
        <v>54896135</v>
      </c>
      <c r="H32" s="16">
        <v>185231059</v>
      </c>
      <c r="I32" s="16">
        <v>165151060</v>
      </c>
    </row>
    <row r="33" spans="1:9" ht="15.75" x14ac:dyDescent="0.25">
      <c r="A33" t="s">
        <v>16</v>
      </c>
      <c r="B33" s="16">
        <v>23101492</v>
      </c>
      <c r="C33" s="16">
        <v>26567567</v>
      </c>
      <c r="D33" s="16">
        <v>29622451</v>
      </c>
      <c r="E33" s="16">
        <v>31700680</v>
      </c>
      <c r="F33" s="16">
        <v>32390426</v>
      </c>
      <c r="G33" s="16">
        <v>34734641</v>
      </c>
      <c r="H33" s="16">
        <v>37524724</v>
      </c>
      <c r="I33" s="16">
        <v>35784917</v>
      </c>
    </row>
    <row r="34" spans="1:9" ht="15.75" x14ac:dyDescent="0.25">
      <c r="A34" t="s">
        <v>17</v>
      </c>
      <c r="B34" s="16">
        <v>4742853</v>
      </c>
      <c r="C34" s="16">
        <v>1870509</v>
      </c>
      <c r="D34" s="16">
        <v>2908372</v>
      </c>
      <c r="E34" s="16">
        <v>3763800</v>
      </c>
      <c r="F34" s="16">
        <v>4048366</v>
      </c>
      <c r="G34" s="16">
        <v>5011559</v>
      </c>
      <c r="H34" s="16">
        <v>6719088</v>
      </c>
      <c r="I34" s="16">
        <v>7778368</v>
      </c>
    </row>
    <row r="35" spans="1:9" ht="15.75" x14ac:dyDescent="0.25">
      <c r="A35" t="s">
        <v>18</v>
      </c>
      <c r="B35" s="16">
        <v>1292696</v>
      </c>
      <c r="C35" s="16">
        <v>1661890</v>
      </c>
      <c r="D35" s="16">
        <v>1909944</v>
      </c>
      <c r="E35" s="16">
        <v>6693606</v>
      </c>
      <c r="F35" s="16">
        <v>4353605</v>
      </c>
      <c r="G35" s="16">
        <v>4863582</v>
      </c>
      <c r="H35" s="16">
        <v>6994888</v>
      </c>
      <c r="I35" s="16">
        <v>3534598</v>
      </c>
    </row>
    <row r="36" spans="1:9" ht="15.75" x14ac:dyDescent="0.25">
      <c r="A36" s="1"/>
      <c r="B36" s="15">
        <f t="shared" ref="B36:E36" si="4">SUM(B27:B35)</f>
        <v>218500388</v>
      </c>
      <c r="C36" s="15">
        <f t="shared" si="4"/>
        <v>277874540</v>
      </c>
      <c r="D36" s="15">
        <f t="shared" si="4"/>
        <v>350644648</v>
      </c>
      <c r="E36" s="15">
        <f t="shared" si="4"/>
        <v>365564452</v>
      </c>
      <c r="F36" s="15">
        <f>SUM(F27:F35)</f>
        <v>355439276</v>
      </c>
      <c r="G36" s="15">
        <f>SUM(G27:G35)</f>
        <v>375020911</v>
      </c>
      <c r="H36" s="15">
        <f>SUM(H27:H35)</f>
        <v>368271872</v>
      </c>
      <c r="I36" s="15">
        <f>SUM(I27:I35)</f>
        <v>335722388</v>
      </c>
    </row>
    <row r="37" spans="1:9" ht="15.75" x14ac:dyDescent="0.25">
      <c r="A37" s="1"/>
      <c r="B37" s="15"/>
      <c r="C37" s="15"/>
      <c r="D37" s="15"/>
      <c r="E37" s="15"/>
      <c r="F37" s="15"/>
      <c r="G37" s="15"/>
      <c r="H37" s="15"/>
    </row>
    <row r="38" spans="1:9" ht="15.75" x14ac:dyDescent="0.25">
      <c r="A38" s="31" t="s">
        <v>52</v>
      </c>
      <c r="B38" s="16"/>
      <c r="C38" s="16"/>
      <c r="D38" s="16"/>
      <c r="E38" s="16"/>
      <c r="F38" s="16"/>
      <c r="G38" s="16"/>
    </row>
    <row r="39" spans="1:9" ht="15.75" x14ac:dyDescent="0.25">
      <c r="A39" t="s">
        <v>7</v>
      </c>
      <c r="B39" s="16">
        <v>20000000</v>
      </c>
      <c r="C39" s="16">
        <v>20000000</v>
      </c>
      <c r="D39" s="16">
        <v>24000000</v>
      </c>
      <c r="E39" s="16">
        <v>24000000</v>
      </c>
      <c r="F39" s="16">
        <v>24000000</v>
      </c>
      <c r="G39" s="16">
        <v>24000000</v>
      </c>
      <c r="H39" s="16">
        <v>24000000</v>
      </c>
      <c r="I39" s="16">
        <v>24000000</v>
      </c>
    </row>
    <row r="40" spans="1:9" ht="15.75" x14ac:dyDescent="0.25">
      <c r="A40" t="s">
        <v>8</v>
      </c>
      <c r="B40" s="16">
        <v>5134154</v>
      </c>
      <c r="C40" s="16">
        <v>5134154</v>
      </c>
      <c r="D40" s="16">
        <v>5134154</v>
      </c>
      <c r="E40" s="16">
        <v>5134154</v>
      </c>
      <c r="F40" s="16">
        <v>5134154</v>
      </c>
      <c r="G40" s="16">
        <v>5134154</v>
      </c>
      <c r="H40" s="16">
        <v>5134154</v>
      </c>
      <c r="I40" s="16">
        <v>5134154</v>
      </c>
    </row>
    <row r="41" spans="1:9" ht="15.75" x14ac:dyDescent="0.25">
      <c r="A41" t="s">
        <v>9</v>
      </c>
      <c r="B41" s="16">
        <v>27144925</v>
      </c>
      <c r="C41" s="16">
        <v>28445300</v>
      </c>
      <c r="D41" s="16">
        <v>28968472</v>
      </c>
      <c r="E41" s="16">
        <v>28759661</v>
      </c>
      <c r="F41" s="16">
        <v>30430396</v>
      </c>
      <c r="G41" s="16">
        <v>31445078</v>
      </c>
      <c r="H41" s="16">
        <v>32509059</v>
      </c>
      <c r="I41" s="16">
        <v>28676075</v>
      </c>
    </row>
    <row r="42" spans="1:9" ht="15.75" x14ac:dyDescent="0.25">
      <c r="A42" s="1"/>
      <c r="B42" s="15">
        <f t="shared" ref="B42:E42" si="5">SUM(B39:B41)</f>
        <v>52279079</v>
      </c>
      <c r="C42" s="15">
        <f t="shared" si="5"/>
        <v>53579454</v>
      </c>
      <c r="D42" s="15">
        <f t="shared" si="5"/>
        <v>58102626</v>
      </c>
      <c r="E42" s="15">
        <f t="shared" si="5"/>
        <v>57893815</v>
      </c>
      <c r="F42" s="15">
        <f>SUM(F39:F41)</f>
        <v>59564550</v>
      </c>
      <c r="G42" s="15">
        <f>SUM(G39:G41)</f>
        <v>60579232</v>
      </c>
      <c r="H42" s="15">
        <f>SUM(H39:H41)</f>
        <v>61643213</v>
      </c>
      <c r="I42" s="15">
        <f>SUM(I39:I41)</f>
        <v>57810229</v>
      </c>
    </row>
    <row r="43" spans="1:9" ht="15.75" x14ac:dyDescent="0.25">
      <c r="A43" s="1"/>
      <c r="B43" s="15"/>
      <c r="C43" s="15"/>
      <c r="D43" s="15"/>
      <c r="E43" s="15"/>
      <c r="F43" s="15"/>
      <c r="G43" s="15"/>
      <c r="H43" s="15"/>
    </row>
    <row r="44" spans="1:9" ht="15.75" x14ac:dyDescent="0.25">
      <c r="A44" s="1"/>
      <c r="B44" s="15">
        <f t="shared" ref="B44:G44" si="6">B42+B25+B36</f>
        <v>278833632</v>
      </c>
      <c r="C44" s="15">
        <f t="shared" si="6"/>
        <v>339961782</v>
      </c>
      <c r="D44" s="15">
        <f t="shared" si="6"/>
        <v>417067240</v>
      </c>
      <c r="E44" s="15">
        <f t="shared" si="6"/>
        <v>430600491</v>
      </c>
      <c r="F44" s="15">
        <f t="shared" si="6"/>
        <v>422153050</v>
      </c>
      <c r="G44" s="15">
        <f t="shared" si="6"/>
        <v>451579337</v>
      </c>
      <c r="H44" s="15">
        <f>H42+H25+H36+1</f>
        <v>443885165</v>
      </c>
      <c r="I44" s="15">
        <f>I42+I25+I36+1</f>
        <v>402994734</v>
      </c>
    </row>
    <row r="45" spans="1:9" x14ac:dyDescent="0.25">
      <c r="B45" s="18"/>
      <c r="C45" s="18"/>
      <c r="D45" s="18"/>
      <c r="E45" s="18"/>
      <c r="F45" s="18"/>
      <c r="G45" s="18"/>
    </row>
    <row r="46" spans="1:9" ht="15.75" x14ac:dyDescent="0.25">
      <c r="A46" s="34" t="s">
        <v>53</v>
      </c>
      <c r="B46" s="35">
        <f>B42/B47</f>
        <v>26.139539500000001</v>
      </c>
      <c r="C46" s="35">
        <f t="shared" ref="C46:I46" si="7">C42/C47</f>
        <v>26.789726999999999</v>
      </c>
      <c r="D46" s="35">
        <f t="shared" si="7"/>
        <v>24.2094275</v>
      </c>
      <c r="E46" s="35">
        <f t="shared" si="7"/>
        <v>24.122422916666668</v>
      </c>
      <c r="F46" s="35">
        <f t="shared" si="7"/>
        <v>24.818562499999999</v>
      </c>
      <c r="G46" s="35">
        <f t="shared" si="7"/>
        <v>25.241346666666665</v>
      </c>
      <c r="H46" s="35">
        <f t="shared" si="7"/>
        <v>25.684672083333332</v>
      </c>
      <c r="I46" s="35">
        <f t="shared" si="7"/>
        <v>24.087595416666666</v>
      </c>
    </row>
    <row r="47" spans="1:9" ht="15.75" x14ac:dyDescent="0.25">
      <c r="A47" s="34" t="s">
        <v>54</v>
      </c>
      <c r="B47" s="15">
        <f>B39/10</f>
        <v>2000000</v>
      </c>
      <c r="C47" s="15">
        <f t="shared" ref="C47:I47" si="8">C39/10</f>
        <v>2000000</v>
      </c>
      <c r="D47" s="15">
        <f t="shared" si="8"/>
        <v>2400000</v>
      </c>
      <c r="E47" s="15">
        <f t="shared" si="8"/>
        <v>2400000</v>
      </c>
      <c r="F47" s="15">
        <f t="shared" si="8"/>
        <v>2400000</v>
      </c>
      <c r="G47" s="15">
        <f t="shared" si="8"/>
        <v>2400000</v>
      </c>
      <c r="H47" s="15">
        <f t="shared" si="8"/>
        <v>2400000</v>
      </c>
      <c r="I47" s="15">
        <f t="shared" si="8"/>
        <v>2400000</v>
      </c>
    </row>
    <row r="48" spans="1:9" ht="15.75" x14ac:dyDescent="0.25">
      <c r="B48" s="15"/>
      <c r="C48" s="15"/>
      <c r="D48" s="15"/>
      <c r="E48" s="15"/>
      <c r="F48" s="15"/>
      <c r="G48" s="15"/>
    </row>
    <row r="49" spans="1:9" ht="15.75" x14ac:dyDescent="0.25">
      <c r="B49" s="16"/>
      <c r="C49" s="16"/>
      <c r="D49" s="16"/>
      <c r="E49" s="16"/>
      <c r="F49" s="16"/>
      <c r="G49" s="16"/>
    </row>
    <row r="50" spans="1:9" ht="15.75" x14ac:dyDescent="0.25">
      <c r="B50" s="16"/>
      <c r="C50" s="16"/>
      <c r="D50" s="16"/>
      <c r="E50" s="16"/>
      <c r="F50" s="16"/>
      <c r="G50" s="16"/>
      <c r="I50" s="24"/>
    </row>
    <row r="51" spans="1:9" ht="15.75" x14ac:dyDescent="0.25">
      <c r="A51" s="1"/>
      <c r="B51" s="15"/>
      <c r="C51" s="15"/>
      <c r="D51" s="15"/>
      <c r="E51" s="15"/>
      <c r="F51" s="15"/>
      <c r="G51" s="15"/>
    </row>
    <row r="52" spans="1:9" ht="15.75" x14ac:dyDescent="0.25">
      <c r="B52" s="16"/>
      <c r="C52" s="16"/>
      <c r="D52" s="16"/>
      <c r="E52" s="16"/>
      <c r="F52" s="16"/>
      <c r="G52" s="16"/>
    </row>
    <row r="53" spans="1:9" ht="15.75" x14ac:dyDescent="0.25">
      <c r="B53" s="16"/>
      <c r="C53" s="16"/>
      <c r="D53" s="16"/>
      <c r="E53" s="16"/>
      <c r="F53" s="16"/>
      <c r="G53" s="16"/>
    </row>
    <row r="54" spans="1:9" ht="15.75" x14ac:dyDescent="0.25">
      <c r="B54" s="16"/>
      <c r="C54" s="16"/>
      <c r="D54" s="16"/>
      <c r="E54" s="16"/>
      <c r="F54" s="16"/>
      <c r="G54" s="16"/>
    </row>
    <row r="55" spans="1:9" ht="15.75" x14ac:dyDescent="0.25">
      <c r="A55" s="1"/>
      <c r="B55" s="15"/>
      <c r="C55" s="15"/>
      <c r="D55" s="15"/>
      <c r="E55" s="15"/>
      <c r="F55" s="15"/>
      <c r="G55" s="15"/>
    </row>
    <row r="56" spans="1:9" ht="15.75" x14ac:dyDescent="0.25">
      <c r="B56" s="16"/>
      <c r="C56" s="16"/>
      <c r="D56" s="16"/>
      <c r="E56" s="16"/>
      <c r="F56" s="16"/>
      <c r="G56" s="16"/>
    </row>
    <row r="57" spans="1:9" ht="15.75" x14ac:dyDescent="0.25">
      <c r="A57" s="1"/>
      <c r="B57" s="15"/>
      <c r="C57" s="15"/>
      <c r="D57" s="15"/>
      <c r="E57" s="15"/>
      <c r="F57" s="15"/>
      <c r="G57" s="15"/>
    </row>
    <row r="58" spans="1:9" ht="15.75" x14ac:dyDescent="0.25">
      <c r="A58" s="1"/>
      <c r="B58" s="15"/>
      <c r="C58" s="15"/>
      <c r="D58" s="15"/>
      <c r="E58" s="15"/>
      <c r="F58" s="15"/>
      <c r="G58" s="15"/>
    </row>
    <row r="59" spans="1:9" ht="15.75" x14ac:dyDescent="0.25">
      <c r="B59" s="16"/>
      <c r="C59" s="16"/>
      <c r="D59" s="16"/>
      <c r="E59" s="16"/>
      <c r="F59" s="16"/>
      <c r="G59" s="16"/>
    </row>
    <row r="60" spans="1:9" ht="15.75" x14ac:dyDescent="0.25">
      <c r="B60" s="16"/>
      <c r="C60" s="16"/>
      <c r="D60" s="16"/>
      <c r="E60" s="16"/>
      <c r="F60" s="16"/>
      <c r="G60" s="16"/>
    </row>
    <row r="61" spans="1:9" ht="16.5" thickBot="1" x14ac:dyDescent="0.3">
      <c r="B61" s="19"/>
      <c r="C61" s="19"/>
      <c r="D61" s="19"/>
      <c r="E61" s="15"/>
      <c r="F61" s="19"/>
      <c r="G61" s="19"/>
    </row>
    <row r="62" spans="1:9" ht="16.5" thickTop="1" x14ac:dyDescent="0.25">
      <c r="B62" s="16"/>
      <c r="C62" s="16"/>
      <c r="D62" s="16"/>
      <c r="E62" s="16"/>
      <c r="F62" s="16"/>
      <c r="G62" s="16"/>
    </row>
    <row r="63" spans="1:9" ht="15.75" x14ac:dyDescent="0.25">
      <c r="A63" s="1"/>
      <c r="B63" s="15"/>
      <c r="C63" s="15"/>
      <c r="D63" s="15"/>
      <c r="E63" s="15"/>
      <c r="F63" s="15"/>
      <c r="G63" s="15"/>
    </row>
    <row r="64" spans="1:9" ht="15.75" x14ac:dyDescent="0.25">
      <c r="B64" s="16"/>
      <c r="C64" s="16"/>
      <c r="D64" s="16"/>
      <c r="E64" s="16"/>
      <c r="F64" s="16"/>
      <c r="G64" s="16"/>
    </row>
    <row r="65" spans="1:7" ht="15.75" x14ac:dyDescent="0.25">
      <c r="B65" s="16"/>
      <c r="C65" s="16"/>
      <c r="D65" s="16"/>
      <c r="E65" s="16"/>
      <c r="F65" s="16"/>
      <c r="G65" s="16"/>
    </row>
    <row r="66" spans="1:7" ht="15.75" x14ac:dyDescent="0.25">
      <c r="B66" s="16"/>
      <c r="C66" s="16"/>
      <c r="D66" s="16"/>
      <c r="E66" s="16"/>
      <c r="F66" s="16"/>
      <c r="G66" s="16"/>
    </row>
    <row r="67" spans="1:7" ht="15.75" x14ac:dyDescent="0.25">
      <c r="A67" s="2"/>
      <c r="B67" s="16"/>
      <c r="C67" s="16"/>
      <c r="D67" s="16"/>
      <c r="E67" s="16"/>
      <c r="F67" s="16"/>
      <c r="G67" s="16"/>
    </row>
    <row r="68" spans="1:7" ht="15.75" x14ac:dyDescent="0.25">
      <c r="A68" s="1"/>
      <c r="B68" s="16"/>
      <c r="C68" s="16"/>
      <c r="D68" s="16"/>
      <c r="E68" s="16"/>
      <c r="F68" s="16"/>
      <c r="G68" s="16"/>
    </row>
    <row r="69" spans="1:7" ht="15.75" x14ac:dyDescent="0.25">
      <c r="A69" s="2"/>
      <c r="B69" s="16"/>
      <c r="C69" s="16"/>
      <c r="D69" s="16"/>
      <c r="E69" s="16"/>
      <c r="F69" s="16"/>
      <c r="G69" s="16"/>
    </row>
    <row r="70" spans="1:7" ht="15.75" x14ac:dyDescent="0.25">
      <c r="B70" s="16"/>
      <c r="C70" s="16"/>
      <c r="D70" s="16"/>
      <c r="E70" s="16"/>
      <c r="F70" s="16"/>
      <c r="G70" s="16"/>
    </row>
    <row r="71" spans="1:7" ht="15.75" x14ac:dyDescent="0.25">
      <c r="B71" s="16"/>
      <c r="C71" s="16"/>
      <c r="D71" s="16"/>
      <c r="E71" s="16"/>
      <c r="F71" s="16"/>
      <c r="G71" s="16"/>
    </row>
    <row r="72" spans="1:7" ht="15.75" x14ac:dyDescent="0.25">
      <c r="B72" s="15"/>
      <c r="C72" s="15"/>
      <c r="D72" s="15"/>
      <c r="E72" s="15"/>
      <c r="F72" s="15"/>
      <c r="G72" s="15"/>
    </row>
    <row r="73" spans="1:7" ht="15.75" x14ac:dyDescent="0.25">
      <c r="B73" s="16"/>
      <c r="C73" s="16"/>
      <c r="D73" s="16"/>
      <c r="E73" s="16"/>
      <c r="F73" s="16"/>
      <c r="G73" s="16"/>
    </row>
    <row r="74" spans="1:7" ht="15.75" x14ac:dyDescent="0.25">
      <c r="B74" s="16"/>
      <c r="C74" s="16"/>
      <c r="D74" s="16"/>
      <c r="E74" s="16"/>
      <c r="F74" s="16"/>
      <c r="G74" s="16"/>
    </row>
    <row r="75" spans="1:7" ht="15.75" x14ac:dyDescent="0.25">
      <c r="A75" s="1"/>
      <c r="B75" s="15"/>
      <c r="C75" s="15"/>
      <c r="D75" s="15"/>
      <c r="E75" s="15"/>
      <c r="F75" s="15"/>
      <c r="G75" s="15"/>
    </row>
    <row r="76" spans="1:7" ht="15.75" x14ac:dyDescent="0.25">
      <c r="A76" s="1"/>
      <c r="B76" s="16"/>
      <c r="C76" s="16"/>
      <c r="D76" s="16"/>
      <c r="E76" s="16"/>
      <c r="F76" s="15"/>
      <c r="G76" s="16"/>
    </row>
    <row r="77" spans="1:7" ht="15.75" x14ac:dyDescent="0.25">
      <c r="A77" s="1"/>
      <c r="B77" s="16"/>
      <c r="C77" s="16"/>
      <c r="D77" s="16"/>
      <c r="E77" s="16"/>
      <c r="F77" s="16"/>
      <c r="G77" s="16"/>
    </row>
    <row r="78" spans="1:7" ht="15.75" x14ac:dyDescent="0.25">
      <c r="B78" s="16"/>
      <c r="C78" s="16"/>
      <c r="D78" s="16"/>
      <c r="E78" s="16"/>
      <c r="F78" s="16"/>
      <c r="G78" s="16"/>
    </row>
    <row r="79" spans="1:7" ht="15.75" x14ac:dyDescent="0.25">
      <c r="B79" s="7"/>
      <c r="C79" s="6"/>
      <c r="D79" s="7"/>
      <c r="E79" s="6"/>
      <c r="F79" s="6"/>
      <c r="G79" s="6"/>
    </row>
    <row r="80" spans="1:7" ht="15.75" x14ac:dyDescent="0.25">
      <c r="A80" s="1"/>
      <c r="B80" s="8"/>
      <c r="C80" s="8"/>
      <c r="D80" s="8"/>
      <c r="E80" s="8"/>
      <c r="F80" s="8"/>
      <c r="G80" s="8"/>
    </row>
    <row r="81" spans="1:7" ht="15.75" x14ac:dyDescent="0.25">
      <c r="A81" s="1"/>
      <c r="B81" s="8"/>
      <c r="C81" s="8"/>
      <c r="D81" s="8"/>
      <c r="E81" s="8"/>
      <c r="F81" s="8"/>
      <c r="G81" s="8"/>
    </row>
    <row r="82" spans="1:7" ht="15.75" x14ac:dyDescent="0.25">
      <c r="A82" s="1"/>
      <c r="B82" s="6"/>
      <c r="C82" s="6"/>
      <c r="D82" s="6"/>
      <c r="E82" s="6"/>
      <c r="F82" s="6"/>
      <c r="G82" s="6"/>
    </row>
    <row r="83" spans="1:7" ht="15.75" x14ac:dyDescent="0.25">
      <c r="A83" s="5"/>
      <c r="B83" s="7"/>
      <c r="C83" s="6"/>
      <c r="D83" s="6"/>
      <c r="E83" s="6"/>
      <c r="F83" s="6"/>
      <c r="G83" s="6"/>
    </row>
    <row r="84" spans="1:7" ht="15.75" x14ac:dyDescent="0.25">
      <c r="B84" s="7"/>
      <c r="C84" s="7"/>
      <c r="D84" s="7"/>
      <c r="E84" s="7"/>
      <c r="F84" s="10"/>
      <c r="G84" s="7"/>
    </row>
    <row r="85" spans="1:7" ht="15.75" x14ac:dyDescent="0.25">
      <c r="B85" s="7"/>
      <c r="C85" s="7"/>
      <c r="D85" s="7"/>
      <c r="E85" s="7"/>
      <c r="F85" s="10"/>
      <c r="G85" s="7"/>
    </row>
    <row r="86" spans="1:7" ht="15.75" x14ac:dyDescent="0.25">
      <c r="A86" s="1"/>
      <c r="B86" s="11"/>
      <c r="C86" s="11"/>
      <c r="D86" s="11"/>
      <c r="E86" s="11"/>
      <c r="F86" s="11"/>
      <c r="G86" s="11"/>
    </row>
    <row r="87" spans="1:7" ht="15.75" x14ac:dyDescent="0.25">
      <c r="B87" s="7"/>
      <c r="C87" s="7"/>
      <c r="D87" s="7"/>
      <c r="E87" s="7"/>
      <c r="F87" s="7"/>
      <c r="G87" s="7"/>
    </row>
    <row r="88" spans="1:7" ht="15.75" x14ac:dyDescent="0.25">
      <c r="B88" s="7"/>
      <c r="C88" s="7"/>
      <c r="D88" s="7"/>
      <c r="E88" s="7"/>
      <c r="F88" s="7"/>
      <c r="G88" s="7"/>
    </row>
    <row r="89" spans="1:7" ht="16.5" thickBot="1" x14ac:dyDescent="0.3">
      <c r="A89" s="1"/>
      <c r="B89" s="9"/>
      <c r="C89" s="9"/>
      <c r="D89" s="9"/>
      <c r="E89" s="9"/>
      <c r="F89" s="9"/>
      <c r="G89" s="9"/>
    </row>
    <row r="90" spans="1:7" ht="16.5" thickTop="1" x14ac:dyDescent="0.25">
      <c r="A90" s="1"/>
      <c r="B90" s="6"/>
      <c r="C90" s="6"/>
      <c r="D90" s="12"/>
      <c r="E90" s="6"/>
      <c r="F90" s="6"/>
      <c r="G90" s="12"/>
    </row>
    <row r="91" spans="1:7" ht="15.75" x14ac:dyDescent="0.25">
      <c r="B91" s="6"/>
      <c r="C91" s="6"/>
      <c r="D91" s="6"/>
      <c r="E91" s="7"/>
      <c r="F91" s="6"/>
      <c r="G91" s="6"/>
    </row>
    <row r="92" spans="1:7" ht="15.75" x14ac:dyDescent="0.25">
      <c r="A92" s="5"/>
      <c r="B92" s="6"/>
      <c r="C92" s="6"/>
      <c r="D92" s="7"/>
      <c r="E92" s="7"/>
      <c r="F92" s="7"/>
      <c r="G92" s="7"/>
    </row>
    <row r="93" spans="1:7" ht="15.75" x14ac:dyDescent="0.25">
      <c r="B93" s="6"/>
      <c r="C93" s="6"/>
      <c r="D93" s="7"/>
      <c r="E93" s="6"/>
      <c r="F93" s="6"/>
      <c r="G93" s="6"/>
    </row>
    <row r="94" spans="1:7" ht="16.5" thickBot="1" x14ac:dyDescent="0.3">
      <c r="A94" s="1"/>
      <c r="B94" s="9"/>
      <c r="C94" s="9"/>
      <c r="D94" s="9"/>
      <c r="E94" s="9"/>
      <c r="F94" s="9"/>
      <c r="G94" s="9"/>
    </row>
    <row r="95" spans="1:7" ht="15.75" thickTop="1" x14ac:dyDescent="0.25"/>
    <row r="96" spans="1:7" x14ac:dyDescent="0.25">
      <c r="A96" s="1"/>
      <c r="B96" s="13"/>
      <c r="C96" s="13"/>
      <c r="D96" s="13"/>
      <c r="E96" s="13"/>
      <c r="F96" s="13"/>
      <c r="G9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xSplit="1" ySplit="4" topLeftCell="D11" activePane="bottomRight" state="frozen"/>
      <selection pane="topRight" activeCell="B1" sqref="B1"/>
      <selection pane="bottomLeft" activeCell="A4" sqref="A4"/>
      <selection pane="bottomRight" activeCell="I25" sqref="I25"/>
    </sheetView>
  </sheetViews>
  <sheetFormatPr defaultRowHeight="15" x14ac:dyDescent="0.25"/>
  <cols>
    <col min="1" max="1" width="40" bestFit="1" customWidth="1"/>
    <col min="2" max="7" width="17.7109375" bestFit="1" customWidth="1"/>
    <col min="8" max="8" width="16" bestFit="1" customWidth="1"/>
    <col min="9" max="9" width="20.5703125" customWidth="1"/>
  </cols>
  <sheetData>
    <row r="1" spans="1:9" x14ac:dyDescent="0.25">
      <c r="A1" s="1" t="s">
        <v>0</v>
      </c>
      <c r="B1" s="24"/>
      <c r="C1" s="24"/>
      <c r="D1" s="24"/>
      <c r="E1" s="24"/>
      <c r="F1" s="24"/>
    </row>
    <row r="2" spans="1:9" ht="15.75" x14ac:dyDescent="0.25">
      <c r="A2" s="2" t="s">
        <v>55</v>
      </c>
      <c r="B2" s="24"/>
      <c r="C2" s="24"/>
      <c r="D2" s="24"/>
      <c r="E2" s="24"/>
      <c r="F2" s="24"/>
      <c r="G2" s="14"/>
    </row>
    <row r="3" spans="1:9" ht="15.75" x14ac:dyDescent="0.25">
      <c r="A3" s="2" t="s">
        <v>43</v>
      </c>
      <c r="B3" s="24"/>
      <c r="C3" s="24"/>
      <c r="D3" s="24"/>
      <c r="E3" s="24"/>
      <c r="F3" s="24"/>
      <c r="G3" s="14"/>
    </row>
    <row r="4" spans="1:9" ht="15.75" x14ac:dyDescent="0.25">
      <c r="A4" s="1"/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9" ht="15.75" x14ac:dyDescent="0.25">
      <c r="A5" s="34" t="s">
        <v>56</v>
      </c>
      <c r="B5" s="16">
        <v>281084880</v>
      </c>
      <c r="C5" s="16">
        <v>342972431</v>
      </c>
      <c r="D5" s="16">
        <v>344038325</v>
      </c>
      <c r="E5" s="16">
        <v>339399376</v>
      </c>
      <c r="F5" s="16">
        <v>511999180</v>
      </c>
      <c r="G5" s="16">
        <v>351819114</v>
      </c>
      <c r="H5" s="16">
        <v>349381558</v>
      </c>
      <c r="I5" s="16">
        <v>321219660</v>
      </c>
    </row>
    <row r="6" spans="1:9" ht="15.75" x14ac:dyDescent="0.25">
      <c r="A6" t="s">
        <v>57</v>
      </c>
      <c r="B6" s="16">
        <v>132352513</v>
      </c>
      <c r="C6" s="16">
        <v>163324226</v>
      </c>
      <c r="D6" s="16">
        <v>161807685</v>
      </c>
      <c r="E6" s="16">
        <v>161861758</v>
      </c>
      <c r="F6" s="16">
        <v>244891250</v>
      </c>
      <c r="G6" s="16">
        <v>167007820</v>
      </c>
      <c r="H6" s="16">
        <v>168135675</v>
      </c>
      <c r="I6" s="16">
        <v>154235674</v>
      </c>
    </row>
    <row r="7" spans="1:9" ht="15.75" x14ac:dyDescent="0.25">
      <c r="A7" s="34" t="s">
        <v>58</v>
      </c>
      <c r="B7" s="15">
        <f t="shared" ref="B7:F7" si="0">B5-B6</f>
        <v>148732367</v>
      </c>
      <c r="C7" s="15">
        <f t="shared" si="0"/>
        <v>179648205</v>
      </c>
      <c r="D7" s="15">
        <f t="shared" si="0"/>
        <v>182230640</v>
      </c>
      <c r="E7" s="15">
        <f t="shared" si="0"/>
        <v>177537618</v>
      </c>
      <c r="F7" s="15">
        <f t="shared" si="0"/>
        <v>267107930</v>
      </c>
      <c r="G7" s="15">
        <f>G5-G6</f>
        <v>184811294</v>
      </c>
      <c r="H7" s="15">
        <f>H5-H6</f>
        <v>181245883</v>
      </c>
      <c r="I7" s="15">
        <f>I5-I6</f>
        <v>166983986</v>
      </c>
    </row>
    <row r="8" spans="1:9" ht="15.75" x14ac:dyDescent="0.25">
      <c r="A8" s="34" t="s">
        <v>59</v>
      </c>
      <c r="B8" s="15">
        <f t="shared" ref="B8:E8" si="1">SUM(B9:B10)</f>
        <v>125802289</v>
      </c>
      <c r="C8" s="15">
        <f t="shared" si="1"/>
        <v>152791035</v>
      </c>
      <c r="D8" s="15">
        <f t="shared" si="1"/>
        <v>152874899</v>
      </c>
      <c r="E8" s="15">
        <f t="shared" si="1"/>
        <v>153111311</v>
      </c>
      <c r="F8" s="15">
        <f>SUM(F9:F10)</f>
        <v>231108540</v>
      </c>
      <c r="G8" s="15">
        <f>SUM(G9:G10)</f>
        <v>155369788</v>
      </c>
      <c r="H8" s="15">
        <f>SUM(H9:H10)</f>
        <v>161729252</v>
      </c>
      <c r="I8" s="15">
        <f>SUM(I9:I10)</f>
        <v>145265565</v>
      </c>
    </row>
    <row r="9" spans="1:9" ht="15.75" x14ac:dyDescent="0.25">
      <c r="A9" t="s">
        <v>19</v>
      </c>
      <c r="B9" s="16">
        <v>11534569</v>
      </c>
      <c r="C9" s="16">
        <v>18689414</v>
      </c>
      <c r="D9" s="16">
        <v>20014464</v>
      </c>
      <c r="E9" s="16">
        <v>20229205</v>
      </c>
      <c r="F9" s="16">
        <v>30694504</v>
      </c>
      <c r="G9" s="16">
        <v>26205128</v>
      </c>
      <c r="H9" s="16">
        <v>27300903</v>
      </c>
      <c r="I9" s="16">
        <v>25275753</v>
      </c>
    </row>
    <row r="10" spans="1:9" ht="15.75" x14ac:dyDescent="0.25">
      <c r="A10" t="s">
        <v>20</v>
      </c>
      <c r="B10" s="16">
        <v>114267720</v>
      </c>
      <c r="C10" s="16">
        <v>134101621</v>
      </c>
      <c r="D10" s="16">
        <v>132860435</v>
      </c>
      <c r="E10" s="16">
        <v>132882106</v>
      </c>
      <c r="F10" s="16">
        <v>200414036</v>
      </c>
      <c r="G10" s="16">
        <v>129164660</v>
      </c>
      <c r="H10" s="16">
        <v>134428349</v>
      </c>
      <c r="I10" s="16">
        <v>119989812</v>
      </c>
    </row>
    <row r="11" spans="1:9" ht="15.75" x14ac:dyDescent="0.25">
      <c r="A11" s="34" t="s">
        <v>60</v>
      </c>
      <c r="B11" s="15">
        <f t="shared" ref="B11:F11" si="2">B7-B8</f>
        <v>22930078</v>
      </c>
      <c r="C11" s="15">
        <f t="shared" si="2"/>
        <v>26857170</v>
      </c>
      <c r="D11" s="15">
        <f t="shared" si="2"/>
        <v>29355741</v>
      </c>
      <c r="E11" s="15">
        <f t="shared" si="2"/>
        <v>24426307</v>
      </c>
      <c r="F11" s="15">
        <f t="shared" si="2"/>
        <v>35999390</v>
      </c>
      <c r="G11" s="15">
        <f>G7-G8</f>
        <v>29441506</v>
      </c>
      <c r="H11" s="15">
        <f>H7-H8</f>
        <v>19516631</v>
      </c>
      <c r="I11" s="15">
        <f>I7-I8</f>
        <v>21718421</v>
      </c>
    </row>
    <row r="12" spans="1:9" ht="15.75" x14ac:dyDescent="0.25">
      <c r="A12" s="36" t="s">
        <v>61</v>
      </c>
      <c r="B12" s="15"/>
      <c r="C12" s="15"/>
      <c r="D12" s="15"/>
      <c r="E12" s="15"/>
      <c r="F12" s="15"/>
      <c r="G12" s="15"/>
      <c r="H12" s="15"/>
    </row>
    <row r="13" spans="1:9" ht="15.75" x14ac:dyDescent="0.25">
      <c r="A13" t="s">
        <v>21</v>
      </c>
      <c r="B13" s="16">
        <v>500944</v>
      </c>
      <c r="C13" s="16"/>
      <c r="D13" s="16">
        <v>1027204</v>
      </c>
      <c r="E13" s="16">
        <v>1378001</v>
      </c>
      <c r="F13" s="16">
        <v>1633203</v>
      </c>
      <c r="G13" s="16">
        <v>0</v>
      </c>
      <c r="H13" s="16">
        <v>0</v>
      </c>
    </row>
    <row r="14" spans="1:9" ht="15.75" x14ac:dyDescent="0.25">
      <c r="A14" t="s">
        <v>22</v>
      </c>
      <c r="B14" s="16">
        <v>13405616</v>
      </c>
      <c r="C14" s="16">
        <v>14414988</v>
      </c>
      <c r="D14" s="16">
        <v>18618446</v>
      </c>
      <c r="E14" s="16">
        <v>18002544</v>
      </c>
      <c r="F14" s="16">
        <v>27338745</v>
      </c>
      <c r="G14" s="16">
        <v>19084059</v>
      </c>
      <c r="H14" s="16">
        <v>7918063</v>
      </c>
      <c r="I14" s="16">
        <v>7921255</v>
      </c>
    </row>
    <row r="15" spans="1:9" ht="15.75" x14ac:dyDescent="0.25">
      <c r="A15" t="s">
        <v>23</v>
      </c>
      <c r="B15" s="16"/>
      <c r="C15" s="16"/>
      <c r="D15" s="16">
        <v>827410</v>
      </c>
      <c r="E15" s="16">
        <v>0</v>
      </c>
      <c r="F15" s="16">
        <v>0</v>
      </c>
      <c r="G15" s="16"/>
    </row>
    <row r="16" spans="1:9" ht="15.75" x14ac:dyDescent="0.25">
      <c r="A16" s="34" t="s">
        <v>62</v>
      </c>
      <c r="B16" s="15">
        <f t="shared" ref="B16:E16" si="3">B11+B13-B14-B15</f>
        <v>10025406</v>
      </c>
      <c r="C16" s="15">
        <f t="shared" si="3"/>
        <v>12442182</v>
      </c>
      <c r="D16" s="15">
        <f t="shared" si="3"/>
        <v>10937089</v>
      </c>
      <c r="E16" s="15">
        <f t="shared" si="3"/>
        <v>7801764</v>
      </c>
      <c r="F16" s="15">
        <f>F11+F13-F14-F15</f>
        <v>10293848</v>
      </c>
      <c r="G16" s="25">
        <f>G11-G14</f>
        <v>10357447</v>
      </c>
      <c r="H16" s="25">
        <f>H11-H14</f>
        <v>11598568</v>
      </c>
      <c r="I16" s="25">
        <f>I11-I14</f>
        <v>13797166</v>
      </c>
    </row>
    <row r="17" spans="1:9" ht="15.75" x14ac:dyDescent="0.25">
      <c r="A17" t="s">
        <v>25</v>
      </c>
      <c r="B17" s="16">
        <v>501270</v>
      </c>
      <c r="C17" s="16">
        <v>622109</v>
      </c>
      <c r="D17" s="16">
        <v>546854</v>
      </c>
      <c r="E17" s="16">
        <v>390088</v>
      </c>
      <c r="F17" s="16">
        <v>514692</v>
      </c>
      <c r="G17" s="16">
        <v>517872</v>
      </c>
      <c r="H17" s="16">
        <v>579928</v>
      </c>
      <c r="I17" s="16">
        <v>689858</v>
      </c>
    </row>
    <row r="18" spans="1:9" x14ac:dyDescent="0.25">
      <c r="A18" s="34" t="s">
        <v>63</v>
      </c>
      <c r="B18" s="25">
        <f t="shared" ref="B18:F18" si="4">B16-B17</f>
        <v>9524136</v>
      </c>
      <c r="C18" s="25">
        <f t="shared" si="4"/>
        <v>11820073</v>
      </c>
      <c r="D18" s="25">
        <f t="shared" si="4"/>
        <v>10390235</v>
      </c>
      <c r="E18" s="25">
        <f t="shared" si="4"/>
        <v>7411676</v>
      </c>
      <c r="F18" s="25">
        <f t="shared" si="4"/>
        <v>9779156</v>
      </c>
      <c r="G18" s="25">
        <f>G16-G17</f>
        <v>9839575</v>
      </c>
      <c r="H18" s="25">
        <f>H16-H17</f>
        <v>11018640</v>
      </c>
      <c r="I18" s="25">
        <f>I16-I17</f>
        <v>13107308</v>
      </c>
    </row>
    <row r="19" spans="1:9" ht="15.75" x14ac:dyDescent="0.25">
      <c r="A19" s="31" t="s">
        <v>64</v>
      </c>
      <c r="B19" s="15">
        <f t="shared" ref="B19:E19" si="5">B20+B22</f>
        <v>-1653760</v>
      </c>
      <c r="C19" s="15">
        <f t="shared" si="5"/>
        <v>-3919698</v>
      </c>
      <c r="D19" s="15">
        <f t="shared" si="5"/>
        <v>-2867062</v>
      </c>
      <c r="E19" s="15">
        <f t="shared" si="5"/>
        <v>-900487</v>
      </c>
      <c r="F19" s="15">
        <f>F20+F22</f>
        <v>-1597232</v>
      </c>
      <c r="G19" s="15">
        <f>G20+G22</f>
        <v>-2584894</v>
      </c>
      <c r="H19" s="15">
        <f>H20+H22</f>
        <v>-2754660</v>
      </c>
      <c r="I19" s="15">
        <f>I20+I21+I22</f>
        <v>-9740293</v>
      </c>
    </row>
    <row r="20" spans="1:9" ht="15.75" x14ac:dyDescent="0.25">
      <c r="A20" t="s">
        <v>24</v>
      </c>
      <c r="B20" s="16">
        <v>-2544936</v>
      </c>
      <c r="C20" s="16">
        <v>-3466075</v>
      </c>
      <c r="D20" s="16">
        <v>-3054884</v>
      </c>
      <c r="E20" s="16">
        <v>-2078229</v>
      </c>
      <c r="F20" s="16">
        <v>-2767975</v>
      </c>
      <c r="G20" s="16">
        <v>-2344215</v>
      </c>
      <c r="H20" s="16">
        <v>-2790083</v>
      </c>
      <c r="I20" s="16">
        <v>-3846493</v>
      </c>
    </row>
    <row r="21" spans="1:9" ht="15.75" x14ac:dyDescent="0.25">
      <c r="B21" s="16"/>
      <c r="C21" s="16"/>
      <c r="D21" s="16"/>
      <c r="E21" s="16"/>
      <c r="F21" s="16"/>
      <c r="G21" s="16"/>
      <c r="H21" s="16"/>
      <c r="I21" s="16">
        <v>-5586300</v>
      </c>
    </row>
    <row r="22" spans="1:9" ht="15.75" x14ac:dyDescent="0.25">
      <c r="A22" t="s">
        <v>10</v>
      </c>
      <c r="B22" s="16">
        <v>891176</v>
      </c>
      <c r="C22" s="16">
        <v>-453623</v>
      </c>
      <c r="D22" s="16">
        <v>187822</v>
      </c>
      <c r="E22" s="16">
        <v>1177742</v>
      </c>
      <c r="F22" s="16">
        <v>1170743</v>
      </c>
      <c r="G22" s="16">
        <v>-240679</v>
      </c>
      <c r="H22" s="16">
        <v>35423</v>
      </c>
      <c r="I22" s="16">
        <v>-307500</v>
      </c>
    </row>
    <row r="23" spans="1:9" ht="16.5" thickBot="1" x14ac:dyDescent="0.3">
      <c r="A23" s="34" t="s">
        <v>65</v>
      </c>
      <c r="B23" s="19">
        <f t="shared" ref="B23:E23" si="6">B18+B19</f>
        <v>7870376</v>
      </c>
      <c r="C23" s="19">
        <f t="shared" si="6"/>
        <v>7900375</v>
      </c>
      <c r="D23" s="19">
        <f t="shared" si="6"/>
        <v>7523173</v>
      </c>
      <c r="E23" s="15">
        <f t="shared" si="6"/>
        <v>6511189</v>
      </c>
      <c r="F23" s="19">
        <f>F18+F19</f>
        <v>8181924</v>
      </c>
      <c r="G23" s="19">
        <f>G18+G19+1</f>
        <v>7254682</v>
      </c>
      <c r="H23" s="19">
        <f>H18+H19+1</f>
        <v>8263981</v>
      </c>
      <c r="I23" s="19">
        <f>I18+I19+1</f>
        <v>3367016</v>
      </c>
    </row>
    <row r="24" spans="1:9" ht="15.75" thickTop="1" x14ac:dyDescent="0.25">
      <c r="B24" s="18"/>
      <c r="C24" s="18"/>
      <c r="D24" s="18"/>
      <c r="E24" s="18"/>
      <c r="F24" s="18"/>
      <c r="G24" s="18"/>
    </row>
    <row r="25" spans="1:9" s="1" customFormat="1" x14ac:dyDescent="0.25">
      <c r="A25" s="34" t="s">
        <v>66</v>
      </c>
      <c r="B25" s="26">
        <f>B23/('1'!B39/10)</f>
        <v>3.9351880000000001</v>
      </c>
      <c r="C25" s="26">
        <f>C23/('1'!C39/10)</f>
        <v>3.9501875000000002</v>
      </c>
      <c r="D25" s="26">
        <f>D23/('1'!D39/10)</f>
        <v>3.1346554166666665</v>
      </c>
      <c r="E25" s="26">
        <f>E23/('1'!E39/10)</f>
        <v>2.7129954166666668</v>
      </c>
      <c r="F25" s="26">
        <f>F23/('1'!F39/10)</f>
        <v>3.409135</v>
      </c>
      <c r="G25" s="26">
        <f>G23/('1'!G39/10)</f>
        <v>3.0227841666666668</v>
      </c>
      <c r="H25" s="26">
        <f>H23/('1'!H39/10)</f>
        <v>3.4433254166666667</v>
      </c>
      <c r="I25" s="26">
        <f>I23/('1'!I39/10)</f>
        <v>1.4029233333333333</v>
      </c>
    </row>
    <row r="26" spans="1:9" x14ac:dyDescent="0.25">
      <c r="A26" s="36" t="s">
        <v>67</v>
      </c>
      <c r="B26">
        <v>2000000</v>
      </c>
      <c r="C26">
        <v>2000000</v>
      </c>
      <c r="D26">
        <v>2400000</v>
      </c>
      <c r="E26">
        <v>2400000</v>
      </c>
      <c r="F26">
        <v>2400000</v>
      </c>
      <c r="G26">
        <v>2400000</v>
      </c>
      <c r="H26">
        <v>2400000</v>
      </c>
      <c r="I26">
        <v>2400000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0" workbookViewId="0">
      <selection activeCell="J20" sqref="J20"/>
    </sheetView>
  </sheetViews>
  <sheetFormatPr defaultRowHeight="15" x14ac:dyDescent="0.25"/>
  <cols>
    <col min="1" max="1" width="52.28515625" bestFit="1" customWidth="1"/>
    <col min="2" max="7" width="14.7109375" bestFit="1" customWidth="1"/>
    <col min="8" max="8" width="16" bestFit="1" customWidth="1"/>
    <col min="9" max="9" width="18.7109375" customWidth="1"/>
  </cols>
  <sheetData>
    <row r="1" spans="1:9" x14ac:dyDescent="0.25">
      <c r="A1" s="1" t="s">
        <v>0</v>
      </c>
    </row>
    <row r="2" spans="1:9" ht="15.75" x14ac:dyDescent="0.25">
      <c r="A2" s="2" t="s">
        <v>68</v>
      </c>
      <c r="B2" s="16"/>
      <c r="C2" s="16"/>
      <c r="D2" s="16"/>
      <c r="E2" s="16"/>
      <c r="F2" s="16"/>
      <c r="G2" s="16"/>
    </row>
    <row r="3" spans="1:9" ht="15.75" x14ac:dyDescent="0.25">
      <c r="A3" s="2" t="s">
        <v>43</v>
      </c>
      <c r="B3" s="16"/>
      <c r="C3" s="16"/>
      <c r="D3" s="16"/>
      <c r="E3" s="16"/>
      <c r="F3" s="16"/>
      <c r="G3" s="16"/>
    </row>
    <row r="4" spans="1:9" ht="15.75" x14ac:dyDescent="0.25">
      <c r="A4" s="15"/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9" ht="17.25" customHeight="1" x14ac:dyDescent="0.25">
      <c r="A5" s="34" t="s">
        <v>69</v>
      </c>
      <c r="B5" s="16"/>
      <c r="C5" s="16"/>
      <c r="D5" s="16"/>
      <c r="E5" s="16"/>
      <c r="F5" s="16"/>
      <c r="G5" s="16"/>
    </row>
    <row r="6" spans="1:9" ht="15.75" x14ac:dyDescent="0.25">
      <c r="A6" s="18" t="s">
        <v>26</v>
      </c>
      <c r="B6" s="16">
        <v>341445708</v>
      </c>
      <c r="C6" s="16">
        <v>312702958</v>
      </c>
      <c r="D6" s="16">
        <v>336685893</v>
      </c>
      <c r="E6" s="16">
        <v>348566952</v>
      </c>
      <c r="F6" s="16">
        <v>524284586</v>
      </c>
      <c r="G6" s="16">
        <v>352765783</v>
      </c>
      <c r="H6" s="16">
        <v>346871702</v>
      </c>
      <c r="I6" s="16">
        <v>328718649</v>
      </c>
    </row>
    <row r="7" spans="1:9" ht="15.75" x14ac:dyDescent="0.25">
      <c r="A7" s="18" t="s">
        <v>27</v>
      </c>
      <c r="B7" s="16">
        <v>-325613999</v>
      </c>
      <c r="C7" s="16">
        <v>-306880105</v>
      </c>
      <c r="D7" s="16">
        <v>-275473705</v>
      </c>
      <c r="E7" s="16">
        <v>-298531466</v>
      </c>
      <c r="F7" s="16">
        <v>-463013307</v>
      </c>
      <c r="G7" s="16">
        <v>-310787286</v>
      </c>
      <c r="H7" s="16">
        <v>-314475376</v>
      </c>
      <c r="I7" s="16">
        <v>-275738341</v>
      </c>
    </row>
    <row r="8" spans="1:9" ht="15.75" x14ac:dyDescent="0.25">
      <c r="A8" s="18" t="s">
        <v>28</v>
      </c>
      <c r="B8" s="15">
        <f t="shared" ref="B8:E8" si="0">SUM(B6:B7)</f>
        <v>15831709</v>
      </c>
      <c r="C8" s="15">
        <f t="shared" si="0"/>
        <v>5822853</v>
      </c>
      <c r="D8" s="15">
        <f t="shared" si="0"/>
        <v>61212188</v>
      </c>
      <c r="E8" s="15">
        <f t="shared" si="0"/>
        <v>50035486</v>
      </c>
      <c r="F8" s="15">
        <f>SUM(F6:F7)</f>
        <v>61271279</v>
      </c>
      <c r="G8" s="15">
        <f>SUM(G6:G7)</f>
        <v>41978497</v>
      </c>
      <c r="H8" s="15">
        <f>SUM(H6:H7)</f>
        <v>32396326</v>
      </c>
      <c r="I8" s="15">
        <f>SUM(I6:I7)</f>
        <v>52980308</v>
      </c>
    </row>
    <row r="9" spans="1:9" ht="15.75" x14ac:dyDescent="0.25">
      <c r="A9" s="18" t="s">
        <v>22</v>
      </c>
      <c r="B9" s="16"/>
      <c r="C9" s="16"/>
      <c r="D9" s="16">
        <v>-18618446</v>
      </c>
      <c r="E9" s="16">
        <v>-18002544</v>
      </c>
      <c r="F9" s="16">
        <v>-27338745</v>
      </c>
      <c r="G9" s="16">
        <v>-19084059</v>
      </c>
      <c r="H9" s="16">
        <v>-7918063</v>
      </c>
      <c r="I9" s="16">
        <v>-7921255</v>
      </c>
    </row>
    <row r="10" spans="1:9" ht="15.75" x14ac:dyDescent="0.25">
      <c r="A10" s="18" t="s">
        <v>29</v>
      </c>
      <c r="B10" s="16">
        <v>-4096039</v>
      </c>
      <c r="C10" s="16">
        <v>-3698392</v>
      </c>
      <c r="D10" s="16">
        <v>-5402839</v>
      </c>
      <c r="E10" s="16">
        <v>-4227682</v>
      </c>
      <c r="F10" s="16">
        <v>-5005054</v>
      </c>
      <c r="G10" s="16">
        <v>-4669416</v>
      </c>
      <c r="H10" s="16">
        <v>-5852211</v>
      </c>
      <c r="I10" s="16">
        <v>-5657659</v>
      </c>
    </row>
    <row r="11" spans="1:9" ht="15.75" x14ac:dyDescent="0.25">
      <c r="A11" s="17"/>
      <c r="B11" s="15">
        <f t="shared" ref="B11:I11" si="1">SUM(B8:B10)</f>
        <v>11735670</v>
      </c>
      <c r="C11" s="15">
        <f t="shared" si="1"/>
        <v>2124461</v>
      </c>
      <c r="D11" s="15">
        <f t="shared" si="1"/>
        <v>37190903</v>
      </c>
      <c r="E11" s="15">
        <f t="shared" si="1"/>
        <v>27805260</v>
      </c>
      <c r="F11" s="15">
        <f t="shared" si="1"/>
        <v>28927480</v>
      </c>
      <c r="G11" s="15">
        <f t="shared" si="1"/>
        <v>18225022</v>
      </c>
      <c r="H11" s="15">
        <f t="shared" si="1"/>
        <v>18626052</v>
      </c>
      <c r="I11" s="15">
        <f t="shared" si="1"/>
        <v>39401394</v>
      </c>
    </row>
    <row r="12" spans="1:9" ht="15.75" x14ac:dyDescent="0.25">
      <c r="A12" s="17"/>
      <c r="B12" s="16"/>
      <c r="C12" s="16"/>
      <c r="D12" s="16"/>
      <c r="E12" s="16"/>
      <c r="F12" s="15"/>
      <c r="G12" s="16"/>
    </row>
    <row r="13" spans="1:9" ht="15.75" x14ac:dyDescent="0.25">
      <c r="A13" s="34" t="s">
        <v>70</v>
      </c>
      <c r="B13" s="16"/>
      <c r="C13" s="16"/>
      <c r="D13" s="16"/>
      <c r="E13" s="16"/>
      <c r="F13" s="16"/>
      <c r="G13" s="16"/>
    </row>
    <row r="14" spans="1:9" ht="15.75" x14ac:dyDescent="0.25">
      <c r="A14" s="18" t="s">
        <v>30</v>
      </c>
      <c r="B14" s="16">
        <v>-1097200</v>
      </c>
      <c r="C14" s="16">
        <v>-770249</v>
      </c>
      <c r="D14" s="16">
        <v>-2339414</v>
      </c>
      <c r="E14" s="16">
        <v>-3661249</v>
      </c>
      <c r="F14" s="16">
        <v>-53142287</v>
      </c>
      <c r="G14" s="16">
        <v>-17131478</v>
      </c>
      <c r="H14" s="16">
        <v>-5771000</v>
      </c>
      <c r="I14" s="16">
        <v>-366850</v>
      </c>
    </row>
    <row r="15" spans="1:9" ht="15.75" x14ac:dyDescent="0.25">
      <c r="A15" s="18" t="s">
        <v>31</v>
      </c>
      <c r="B15" s="16">
        <v>560000</v>
      </c>
      <c r="C15" s="16">
        <v>0</v>
      </c>
      <c r="D15" s="16">
        <v>-2772648</v>
      </c>
      <c r="E15" s="16">
        <v>0</v>
      </c>
      <c r="F15" s="16">
        <v>0</v>
      </c>
      <c r="G15" s="16">
        <v>0</v>
      </c>
    </row>
    <row r="16" spans="1:9" ht="15.75" x14ac:dyDescent="0.25">
      <c r="A16" s="17"/>
      <c r="B16" s="15">
        <f t="shared" ref="B16:E16" si="2">SUM(B14:B15)</f>
        <v>-537200</v>
      </c>
      <c r="C16" s="15">
        <f t="shared" si="2"/>
        <v>-770249</v>
      </c>
      <c r="D16" s="15">
        <f t="shared" si="2"/>
        <v>-5112062</v>
      </c>
      <c r="E16" s="15">
        <f t="shared" si="2"/>
        <v>-3661249</v>
      </c>
      <c r="F16" s="15">
        <f>SUM(F14:F15)</f>
        <v>-53142287</v>
      </c>
      <c r="G16" s="15">
        <f>SUM(G14:G15)</f>
        <v>-17131478</v>
      </c>
      <c r="H16" s="15">
        <f>SUM(H14:H15)</f>
        <v>-5771000</v>
      </c>
      <c r="I16" s="15">
        <f>SUM(I14:I15)</f>
        <v>-366850</v>
      </c>
    </row>
    <row r="17" spans="1:9" ht="15.75" x14ac:dyDescent="0.25">
      <c r="A17" s="17"/>
      <c r="B17" s="15"/>
      <c r="C17" s="15"/>
      <c r="D17" s="15"/>
      <c r="E17" s="15"/>
      <c r="F17" s="15"/>
      <c r="G17" s="15"/>
    </row>
    <row r="18" spans="1:9" ht="15.75" x14ac:dyDescent="0.25">
      <c r="A18" s="34" t="s">
        <v>71</v>
      </c>
      <c r="B18" s="16"/>
      <c r="C18" s="16"/>
      <c r="D18" s="16"/>
      <c r="E18" s="16"/>
      <c r="F18" s="16"/>
      <c r="G18" s="16"/>
    </row>
    <row r="19" spans="1:9" ht="15.75" x14ac:dyDescent="0.25">
      <c r="A19" s="18" t="s">
        <v>36</v>
      </c>
      <c r="B19" s="16">
        <v>6426466</v>
      </c>
      <c r="C19" s="16">
        <v>0</v>
      </c>
      <c r="D19" s="16">
        <v>0</v>
      </c>
      <c r="E19" s="16"/>
      <c r="F19" s="16"/>
      <c r="G19" s="16"/>
    </row>
    <row r="20" spans="1:9" ht="15.75" x14ac:dyDescent="0.25">
      <c r="A20" s="18" t="s">
        <v>32</v>
      </c>
      <c r="B20" s="16">
        <v>-5257425</v>
      </c>
      <c r="C20" s="16">
        <v>20114775</v>
      </c>
      <c r="D20" s="16">
        <v>-26175681</v>
      </c>
      <c r="E20" s="16">
        <v>13993665</v>
      </c>
      <c r="F20" s="16">
        <v>14576466</v>
      </c>
      <c r="G20" s="16">
        <v>-1027695</v>
      </c>
      <c r="H20" s="16">
        <v>77913393</v>
      </c>
      <c r="I20" s="16">
        <v>-20079999</v>
      </c>
    </row>
    <row r="21" spans="1:9" ht="15.75" x14ac:dyDescent="0.25">
      <c r="A21" s="18" t="s">
        <v>40</v>
      </c>
      <c r="B21" s="16"/>
      <c r="C21" s="16"/>
      <c r="D21" s="16"/>
      <c r="E21" s="16"/>
      <c r="F21" s="16"/>
      <c r="G21" s="16">
        <v>16310163</v>
      </c>
      <c r="H21" s="16">
        <v>-1556070</v>
      </c>
      <c r="I21">
        <v>-8650920</v>
      </c>
    </row>
    <row r="22" spans="1:9" ht="15.75" x14ac:dyDescent="0.25">
      <c r="A22" s="18" t="s">
        <v>41</v>
      </c>
      <c r="B22" s="16"/>
      <c r="C22" s="16"/>
      <c r="D22" s="16"/>
      <c r="E22" s="16"/>
      <c r="F22" s="16"/>
      <c r="G22" s="16">
        <v>-9737033</v>
      </c>
      <c r="H22" s="16">
        <v>-85055273</v>
      </c>
      <c r="I22" s="18">
        <v>-6734474</v>
      </c>
    </row>
    <row r="23" spans="1:9" ht="15.75" x14ac:dyDescent="0.25">
      <c r="A23" s="18" t="s">
        <v>33</v>
      </c>
      <c r="B23" s="16">
        <v>-6310512</v>
      </c>
      <c r="C23" s="16">
        <v>-6230806</v>
      </c>
      <c r="D23" s="16">
        <v>-2751946</v>
      </c>
      <c r="E23" s="16">
        <v>-1936338</v>
      </c>
      <c r="F23" s="16">
        <v>-4276339.24</v>
      </c>
      <c r="G23" s="16">
        <v>-5730023</v>
      </c>
      <c r="H23" s="16">
        <v>-5068694</v>
      </c>
      <c r="I23" s="16">
        <v>-10660290</v>
      </c>
    </row>
    <row r="24" spans="1:9" ht="15.75" x14ac:dyDescent="0.25">
      <c r="A24" s="17"/>
      <c r="B24" s="15">
        <f>SUM(B19:B23)</f>
        <v>-5141471</v>
      </c>
      <c r="C24" s="15">
        <f>SUM(C19:C23)</f>
        <v>13883969</v>
      </c>
      <c r="D24" s="15">
        <f>SUM(D19:D23)</f>
        <v>-28927627</v>
      </c>
      <c r="E24" s="15">
        <f t="shared" ref="E24" si="3">SUM(E20:E23)</f>
        <v>12057327</v>
      </c>
      <c r="F24" s="15">
        <f>SUM(F20:F23)</f>
        <v>10300126.76</v>
      </c>
      <c r="G24" s="15">
        <f>SUM(G20:G23)</f>
        <v>-184588</v>
      </c>
      <c r="H24" s="15">
        <f>SUM(H20:H23)</f>
        <v>-13766644</v>
      </c>
      <c r="I24" s="15">
        <f>SUM(I20:I23)</f>
        <v>-46125683</v>
      </c>
    </row>
    <row r="25" spans="1:9" ht="15.75" x14ac:dyDescent="0.25">
      <c r="A25" s="17"/>
      <c r="B25" s="15"/>
      <c r="C25" s="15"/>
      <c r="D25" s="15"/>
      <c r="E25" s="15"/>
      <c r="F25" s="15"/>
      <c r="G25" s="15"/>
      <c r="H25" s="15"/>
    </row>
    <row r="26" spans="1:9" s="1" customFormat="1" x14ac:dyDescent="0.25">
      <c r="A26" s="1" t="s">
        <v>72</v>
      </c>
      <c r="B26" s="25">
        <f t="shared" ref="B26:F26" si="4">B11+B16+B24</f>
        <v>6056999</v>
      </c>
      <c r="C26" s="25">
        <f t="shared" si="4"/>
        <v>15238181</v>
      </c>
      <c r="D26" s="25">
        <f t="shared" si="4"/>
        <v>3151214</v>
      </c>
      <c r="E26" s="25">
        <f t="shared" si="4"/>
        <v>36201338</v>
      </c>
      <c r="F26" s="25">
        <f t="shared" si="4"/>
        <v>-13914680.24</v>
      </c>
      <c r="G26" s="25">
        <f>G11+G16+G24</f>
        <v>908956</v>
      </c>
      <c r="H26" s="25">
        <f>H11+H16+H24</f>
        <v>-911592</v>
      </c>
      <c r="I26" s="25">
        <f>I11+I16+I24</f>
        <v>-7091139</v>
      </c>
    </row>
    <row r="27" spans="1:9" ht="15.75" x14ac:dyDescent="0.25">
      <c r="A27" s="36" t="s">
        <v>73</v>
      </c>
      <c r="B27" s="16">
        <v>2130078</v>
      </c>
      <c r="C27" s="16">
        <v>8187077</v>
      </c>
      <c r="D27" s="16">
        <v>23425258</v>
      </c>
      <c r="E27" s="16">
        <v>26576472</v>
      </c>
      <c r="F27" s="16">
        <v>26576472</v>
      </c>
      <c r="G27" s="16">
        <v>12661792</v>
      </c>
      <c r="H27" s="16">
        <v>13570751</v>
      </c>
      <c r="I27" s="16">
        <v>12659158</v>
      </c>
    </row>
    <row r="28" spans="1:9" ht="16.5" thickBot="1" x14ac:dyDescent="0.3">
      <c r="A28" s="34" t="s">
        <v>74</v>
      </c>
      <c r="B28" s="19">
        <f t="shared" ref="B28:E28" si="5">SUM(B26:B27)</f>
        <v>8187077</v>
      </c>
      <c r="C28" s="19">
        <f t="shared" si="5"/>
        <v>23425258</v>
      </c>
      <c r="D28" s="19">
        <f t="shared" si="5"/>
        <v>26576472</v>
      </c>
      <c r="E28" s="19">
        <f t="shared" si="5"/>
        <v>62777810</v>
      </c>
      <c r="F28" s="19">
        <f>SUM(F26:F27)</f>
        <v>12661791.76</v>
      </c>
      <c r="G28" s="19">
        <f>SUM(G26:G27)</f>
        <v>13570748</v>
      </c>
      <c r="H28" s="19">
        <f>SUM(H26:H27)-1</f>
        <v>12659158</v>
      </c>
      <c r="I28" s="19">
        <f>SUM(I26:I27)-1</f>
        <v>5568018</v>
      </c>
    </row>
    <row r="29" spans="1:9" ht="16.5" thickTop="1" x14ac:dyDescent="0.25">
      <c r="A29" s="17"/>
      <c r="B29" s="37"/>
      <c r="C29" s="37"/>
      <c r="D29" s="37"/>
      <c r="E29" s="37"/>
      <c r="F29" s="37"/>
      <c r="G29" s="37"/>
      <c r="H29" s="37"/>
    </row>
    <row r="30" spans="1:9" x14ac:dyDescent="0.25">
      <c r="A30" s="34" t="s">
        <v>75</v>
      </c>
      <c r="B30" s="27">
        <f>B11/('1'!B39/10)</f>
        <v>5.8678350000000004</v>
      </c>
      <c r="C30" s="27">
        <f>C11/('1'!C39/10)</f>
        <v>1.0622305000000001</v>
      </c>
      <c r="D30" s="27">
        <f>D11/('1'!D39/10)</f>
        <v>15.496209583333334</v>
      </c>
      <c r="E30" s="27">
        <f>E11/('1'!E39/10)</f>
        <v>11.585525000000001</v>
      </c>
      <c r="F30" s="27">
        <f>F11/('1'!F39/10)</f>
        <v>12.053116666666666</v>
      </c>
      <c r="G30" s="27">
        <f>G11/('1'!G39/10)</f>
        <v>7.5937591666666666</v>
      </c>
      <c r="H30" s="27">
        <f>H11/('1'!H39/10)</f>
        <v>7.7608550000000003</v>
      </c>
      <c r="I30" s="27">
        <f>I11/('1'!I39/10)</f>
        <v>16.417247499999998</v>
      </c>
    </row>
    <row r="31" spans="1:9" x14ac:dyDescent="0.25">
      <c r="A31" s="34" t="s">
        <v>76</v>
      </c>
      <c r="B31">
        <v>2000000</v>
      </c>
      <c r="C31">
        <v>2000000</v>
      </c>
      <c r="D31">
        <v>2400000</v>
      </c>
      <c r="E31">
        <v>2400000</v>
      </c>
      <c r="F31">
        <v>2400000</v>
      </c>
      <c r="G31">
        <v>2400000</v>
      </c>
      <c r="H31">
        <v>2400000</v>
      </c>
      <c r="I31">
        <v>2400000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6" sqref="A6:A12"/>
    </sheetView>
  </sheetViews>
  <sheetFormatPr defaultRowHeight="15" x14ac:dyDescent="0.25"/>
  <cols>
    <col min="1" max="1" width="16.28515625" customWidth="1"/>
    <col min="2" max="7" width="9.5703125" bestFit="1" customWidth="1"/>
  </cols>
  <sheetData>
    <row r="1" spans="1:8" x14ac:dyDescent="0.25">
      <c r="A1" s="1" t="s">
        <v>0</v>
      </c>
    </row>
    <row r="2" spans="1:8" x14ac:dyDescent="0.25">
      <c r="A2" s="1" t="s">
        <v>77</v>
      </c>
    </row>
    <row r="3" spans="1:8" ht="15.75" x14ac:dyDescent="0.25">
      <c r="A3" s="2" t="s">
        <v>43</v>
      </c>
    </row>
    <row r="5" spans="1:8" x14ac:dyDescent="0.25">
      <c r="A5" s="1"/>
      <c r="B5" s="1">
        <v>2012</v>
      </c>
      <c r="C5" s="1">
        <v>213</v>
      </c>
      <c r="D5" s="1">
        <v>2014</v>
      </c>
      <c r="E5" s="1">
        <v>2015</v>
      </c>
      <c r="F5" s="1">
        <v>2016</v>
      </c>
      <c r="G5" s="1">
        <v>2017</v>
      </c>
      <c r="H5" s="1">
        <v>2018</v>
      </c>
    </row>
    <row r="6" spans="1:8" x14ac:dyDescent="0.25">
      <c r="A6" s="5" t="s">
        <v>78</v>
      </c>
      <c r="B6" s="22">
        <f>'2'!B23/'1'!B18</f>
        <v>2.8226064207347842E-2</v>
      </c>
      <c r="C6" s="22">
        <f>'2'!C23/'1'!C18</f>
        <v>2.3239009191806714E-2</v>
      </c>
      <c r="D6" s="22">
        <f>'2'!D23/'1'!D18</f>
        <v>1.8038273636644297E-2</v>
      </c>
      <c r="E6" s="22">
        <f>'2'!E23/'1'!E18</f>
        <v>1.512118337291635E-2</v>
      </c>
      <c r="F6" s="22">
        <f>'2'!F23/'1'!F18</f>
        <v>1.9381416289660822E-2</v>
      </c>
      <c r="G6" s="22">
        <f>'2'!G23/'1'!G18</f>
        <v>1.6065132794295972E-2</v>
      </c>
      <c r="H6" s="22">
        <f>'2'!H23/'1'!H18</f>
        <v>1.8617384971628868E-2</v>
      </c>
    </row>
    <row r="7" spans="1:8" x14ac:dyDescent="0.25">
      <c r="A7" s="5" t="s">
        <v>79</v>
      </c>
      <c r="B7" s="22">
        <f>'2'!B23/'1'!B42</f>
        <v>0.15054542181204073</v>
      </c>
      <c r="C7" s="22">
        <f>'2'!C23/'1'!C42</f>
        <v>0.14745157724078337</v>
      </c>
      <c r="D7" s="22">
        <f>'2'!D23/'1'!D42</f>
        <v>0.12948077424245852</v>
      </c>
      <c r="E7" s="22">
        <f>'2'!E23/'1'!E42</f>
        <v>0.11246778261201132</v>
      </c>
      <c r="F7" s="22">
        <f>'2'!F23/'1'!F42</f>
        <v>0.13736230694263618</v>
      </c>
      <c r="G7" s="22">
        <f>'2'!G23/'1'!G42</f>
        <v>0.11975526530280212</v>
      </c>
      <c r="H7" s="22">
        <f>'2'!H23/'1'!H42</f>
        <v>0.13406149027306541</v>
      </c>
    </row>
    <row r="8" spans="1:8" x14ac:dyDescent="0.25">
      <c r="A8" s="5" t="s">
        <v>37</v>
      </c>
      <c r="B8" s="23">
        <f>'1'!B24/'1'!B42</f>
        <v>0</v>
      </c>
      <c r="C8" s="23">
        <f>'1'!C24/'1'!C42</f>
        <v>0</v>
      </c>
      <c r="D8" s="23">
        <f>'1'!D24/'1'!D42</f>
        <v>0</v>
      </c>
      <c r="E8" s="23">
        <f>'1'!E24/'1'!E42</f>
        <v>0</v>
      </c>
      <c r="F8" s="23">
        <f>'1'!F24/'1'!F42</f>
        <v>0</v>
      </c>
      <c r="G8" s="23">
        <f>'1'!G24/'1'!G42</f>
        <v>0.14178606622150641</v>
      </c>
      <c r="H8" s="23">
        <f>'1'!H24/'1'!H42</f>
        <v>0.10732080107505104</v>
      </c>
    </row>
    <row r="9" spans="1:8" x14ac:dyDescent="0.25">
      <c r="A9" s="5" t="s">
        <v>38</v>
      </c>
      <c r="B9" s="23">
        <f>'1'!B17/'1'!B36</f>
        <v>1.0395076140551294</v>
      </c>
      <c r="C9" s="23">
        <f>'1'!C17/'1'!C36</f>
        <v>1.0477852846827924</v>
      </c>
      <c r="D9" s="23">
        <f>'1'!D17/'1'!D36</f>
        <v>1.0476215453315574</v>
      </c>
      <c r="E9" s="23">
        <f>'1'!E17/'1'!E36</f>
        <v>1.048391521394427</v>
      </c>
      <c r="F9" s="23">
        <f>'1'!F17/'1'!F36</f>
        <v>0.91990522172906974</v>
      </c>
      <c r="G9" s="23">
        <f>'1'!G17/'1'!G36</f>
        <v>0.88442198360506885</v>
      </c>
      <c r="H9" s="23">
        <f>'1'!H17/'1'!H36</f>
        <v>0.88865299764191608</v>
      </c>
    </row>
    <row r="10" spans="1:8" x14ac:dyDescent="0.25">
      <c r="A10" s="5" t="s">
        <v>80</v>
      </c>
      <c r="B10" s="22">
        <f>'2'!B23/'2'!B5</f>
        <v>2.7999997723107697E-2</v>
      </c>
      <c r="C10" s="22">
        <f>'2'!C23/'2'!C5</f>
        <v>2.3035014729799085E-2</v>
      </c>
      <c r="D10" s="22">
        <f>'2'!D23/'2'!D5</f>
        <v>2.1867252725404938E-2</v>
      </c>
      <c r="E10" s="22">
        <f>'2'!E23/'2'!E5</f>
        <v>1.9184445996152922E-2</v>
      </c>
      <c r="F10" s="22">
        <f>'2'!F23/'2'!F5</f>
        <v>1.5980345906022739E-2</v>
      </c>
      <c r="G10" s="22">
        <f>'2'!G23/'2'!G5</f>
        <v>2.0620488516152651E-2</v>
      </c>
      <c r="H10" s="22">
        <f>'2'!H23/'2'!H5</f>
        <v>2.3653168894507019E-2</v>
      </c>
    </row>
    <row r="11" spans="1:8" x14ac:dyDescent="0.25">
      <c r="A11" t="s">
        <v>39</v>
      </c>
      <c r="B11" s="22">
        <f>'2'!B11/'2'!B5</f>
        <v>8.1577059570048738E-2</v>
      </c>
      <c r="C11" s="22">
        <f>'2'!C11/'2'!C5</f>
        <v>7.8307081189274944E-2</v>
      </c>
      <c r="D11" s="22">
        <f>'2'!D11/'2'!D5</f>
        <v>8.5326950129756621E-2</v>
      </c>
      <c r="E11" s="22">
        <f>'2'!E11/'2'!E5</f>
        <v>7.1969215995258642E-2</v>
      </c>
      <c r="F11" s="22">
        <f>'2'!F11/'2'!F5</f>
        <v>7.0311421201885521E-2</v>
      </c>
      <c r="G11" s="22">
        <f>'2'!G11/'2'!G5</f>
        <v>8.3683645454237607E-2</v>
      </c>
      <c r="H11" s="22">
        <f>'2'!H11/'2'!H5</f>
        <v>5.5860507096370554E-2</v>
      </c>
    </row>
    <row r="12" spans="1:8" x14ac:dyDescent="0.25">
      <c r="A12" s="5" t="s">
        <v>81</v>
      </c>
      <c r="B12" s="22">
        <f>'2'!B23/('1'!B42+'1'!B24)</f>
        <v>0.15054542181204073</v>
      </c>
      <c r="C12" s="22">
        <f>'2'!C23/('1'!C42+'1'!C24)</f>
        <v>0.14745157724078337</v>
      </c>
      <c r="D12" s="22">
        <f>'2'!D23/('1'!D42+'1'!D24)</f>
        <v>0.12948077424245852</v>
      </c>
      <c r="E12" s="22">
        <f>'2'!E23/('1'!E42+'1'!E24)</f>
        <v>0.11246778261201132</v>
      </c>
      <c r="F12" s="22">
        <f>'2'!F23/('1'!F42+'1'!F24)</f>
        <v>0.13736230694263618</v>
      </c>
      <c r="G12" s="22">
        <f>'2'!G23/('1'!G42+'1'!G24)</f>
        <v>0.10488415373565227</v>
      </c>
      <c r="H12" s="22">
        <f>'2'!H23/('1'!H42+'1'!H24)</f>
        <v>0.12106833913253574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Nahida_37</dc:creator>
  <cp:lastModifiedBy>Anik</cp:lastModifiedBy>
  <dcterms:created xsi:type="dcterms:W3CDTF">2018-02-12T09:49:58Z</dcterms:created>
  <dcterms:modified xsi:type="dcterms:W3CDTF">2020-04-12T10:44:58Z</dcterms:modified>
</cp:coreProperties>
</file>