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Annual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I22" i="2"/>
  <c r="H29" i="3"/>
  <c r="I29" i="3"/>
  <c r="H22" i="3"/>
  <c r="I22" i="3"/>
  <c r="C22" i="3"/>
  <c r="C24" i="3" s="1"/>
  <c r="C26" i="3" s="1"/>
  <c r="D22" i="3"/>
  <c r="D24" i="3" s="1"/>
  <c r="D26" i="3" s="1"/>
  <c r="E22" i="3"/>
  <c r="F22" i="3"/>
  <c r="F24" i="3" s="1"/>
  <c r="F26" i="3" s="1"/>
  <c r="G22" i="3"/>
  <c r="G24" i="3" s="1"/>
  <c r="G26" i="3" s="1"/>
  <c r="B22" i="3"/>
  <c r="B24" i="3" s="1"/>
  <c r="B26" i="3" s="1"/>
  <c r="C16" i="3"/>
  <c r="D16" i="3"/>
  <c r="E16" i="3"/>
  <c r="F16" i="3"/>
  <c r="G16" i="3"/>
  <c r="H16" i="3"/>
  <c r="I16" i="3"/>
  <c r="B16" i="3"/>
  <c r="H10" i="3"/>
  <c r="I10" i="3"/>
  <c r="I28" i="3" s="1"/>
  <c r="D10" i="3"/>
  <c r="E10" i="3"/>
  <c r="E24" i="3" s="1"/>
  <c r="E26" i="3" s="1"/>
  <c r="F10" i="3"/>
  <c r="G10" i="3"/>
  <c r="C10" i="3"/>
  <c r="B10" i="3"/>
  <c r="H26" i="2"/>
  <c r="I26" i="2"/>
  <c r="H9" i="2"/>
  <c r="H13" i="2" s="1"/>
  <c r="H17" i="2" s="1"/>
  <c r="H20" i="2" s="1"/>
  <c r="H23" i="2" s="1"/>
  <c r="H25" i="2" s="1"/>
  <c r="I9" i="2"/>
  <c r="H7" i="2"/>
  <c r="I7" i="2"/>
  <c r="H12" i="1"/>
  <c r="H10" i="1" s="1"/>
  <c r="I12" i="1"/>
  <c r="H44" i="1"/>
  <c r="I44" i="1"/>
  <c r="H34" i="1"/>
  <c r="H43" i="1" s="1"/>
  <c r="I34" i="1"/>
  <c r="I43" i="1" s="1"/>
  <c r="H23" i="1"/>
  <c r="I23" i="1"/>
  <c r="H19" i="1"/>
  <c r="I19" i="1"/>
  <c r="I10" i="1"/>
  <c r="H6" i="1"/>
  <c r="I6" i="1"/>
  <c r="H32" i="1" l="1"/>
  <c r="H24" i="3"/>
  <c r="H26" i="3" s="1"/>
  <c r="H28" i="3"/>
  <c r="I24" i="3"/>
  <c r="I26" i="3" s="1"/>
  <c r="I13" i="2"/>
  <c r="I17" i="2" s="1"/>
  <c r="I20" i="2" s="1"/>
  <c r="I23" i="2" s="1"/>
  <c r="I25" i="2" s="1"/>
  <c r="H41" i="1"/>
  <c r="I32" i="1"/>
  <c r="I41" i="1" s="1"/>
  <c r="I15" i="1"/>
  <c r="H15" i="1"/>
  <c r="C29" i="3"/>
  <c r="D29" i="3"/>
  <c r="E29" i="3"/>
  <c r="F29" i="3"/>
  <c r="G29" i="3"/>
  <c r="B29" i="3"/>
  <c r="C26" i="2"/>
  <c r="D26" i="2"/>
  <c r="E26" i="2"/>
  <c r="F26" i="2"/>
  <c r="G26" i="2"/>
  <c r="B26" i="2"/>
  <c r="C44" i="1"/>
  <c r="D44" i="1"/>
  <c r="E44" i="1"/>
  <c r="F44" i="1"/>
  <c r="G44" i="1"/>
  <c r="B44" i="1"/>
  <c r="C9" i="2" l="1"/>
  <c r="D9" i="2"/>
  <c r="E9" i="2"/>
  <c r="F9" i="2"/>
  <c r="G9" i="2"/>
  <c r="C28" i="3" l="1"/>
  <c r="D28" i="3"/>
  <c r="E28" i="3"/>
  <c r="F28" i="3"/>
  <c r="G28" i="3"/>
  <c r="B28" i="3"/>
  <c r="B9" i="2"/>
  <c r="C7" i="2"/>
  <c r="C13" i="2" s="1"/>
  <c r="C17" i="2" s="1"/>
  <c r="C20" i="2" s="1"/>
  <c r="C23" i="2" s="1"/>
  <c r="C25" i="2" s="1"/>
  <c r="D7" i="2"/>
  <c r="D13" i="2" s="1"/>
  <c r="D17" i="2" s="1"/>
  <c r="D20" i="2" s="1"/>
  <c r="D23" i="2" s="1"/>
  <c r="D25" i="2" s="1"/>
  <c r="E7" i="2"/>
  <c r="E13" i="2" s="1"/>
  <c r="E17" i="2" s="1"/>
  <c r="E20" i="2" s="1"/>
  <c r="E23" i="2" s="1"/>
  <c r="E25" i="2" s="1"/>
  <c r="F7" i="2"/>
  <c r="F13" i="2" s="1"/>
  <c r="F17" i="2" s="1"/>
  <c r="F20" i="2" s="1"/>
  <c r="F23" i="2" s="1"/>
  <c r="F25" i="2" s="1"/>
  <c r="G7" i="2"/>
  <c r="G13" i="2" s="1"/>
  <c r="G17" i="2" s="1"/>
  <c r="G20" i="2" s="1"/>
  <c r="G23" i="2" s="1"/>
  <c r="G25" i="2" s="1"/>
  <c r="B7" i="2"/>
  <c r="C23" i="1"/>
  <c r="D23" i="1"/>
  <c r="E23" i="1"/>
  <c r="F23" i="1"/>
  <c r="G23" i="1"/>
  <c r="B23" i="1"/>
  <c r="C19" i="1"/>
  <c r="D19" i="1"/>
  <c r="E19" i="1"/>
  <c r="F19" i="1"/>
  <c r="G19" i="1"/>
  <c r="B19" i="1"/>
  <c r="C34" i="1"/>
  <c r="C43" i="1" s="1"/>
  <c r="D34" i="1"/>
  <c r="D43" i="1" s="1"/>
  <c r="E34" i="1"/>
  <c r="E43" i="1" s="1"/>
  <c r="F34" i="1"/>
  <c r="F43" i="1" s="1"/>
  <c r="G34" i="1"/>
  <c r="G43" i="1" s="1"/>
  <c r="B34" i="1"/>
  <c r="B43" i="1" s="1"/>
  <c r="C10" i="1"/>
  <c r="D10" i="1"/>
  <c r="E10" i="1"/>
  <c r="F10" i="1"/>
  <c r="G10" i="1"/>
  <c r="B10" i="1"/>
  <c r="C6" i="1"/>
  <c r="D6" i="1"/>
  <c r="E6" i="1"/>
  <c r="E15" i="1" s="1"/>
  <c r="F6" i="1"/>
  <c r="G6" i="1"/>
  <c r="B6" i="1"/>
  <c r="G15" i="1" l="1"/>
  <c r="B13" i="2"/>
  <c r="B17" i="2" s="1"/>
  <c r="B20" i="2" s="1"/>
  <c r="B23" i="2" s="1"/>
  <c r="B25" i="2" s="1"/>
  <c r="B15" i="1"/>
  <c r="C15" i="1"/>
  <c r="D15" i="1"/>
  <c r="F15" i="1"/>
  <c r="G32" i="1"/>
  <c r="G41" i="1" s="1"/>
  <c r="F32" i="1"/>
  <c r="F41" i="1" s="1"/>
  <c r="E32" i="1"/>
  <c r="E41" i="1" s="1"/>
  <c r="D32" i="1"/>
  <c r="D41" i="1" s="1"/>
  <c r="C32" i="1"/>
  <c r="C41" i="1" s="1"/>
  <c r="B32" i="1" l="1"/>
  <c r="B41" i="1" s="1"/>
</calcChain>
</file>

<file path=xl/sharedStrings.xml><?xml version="1.0" encoding="utf-8"?>
<sst xmlns="http://schemas.openxmlformats.org/spreadsheetml/2006/main" count="74" uniqueCount="70">
  <si>
    <t>ASSETS</t>
  </si>
  <si>
    <t>NON CURRENT ASSETS</t>
  </si>
  <si>
    <t>CURRENT ASSETS</t>
  </si>
  <si>
    <t>Cash and Cash Equivalents</t>
  </si>
  <si>
    <t>Gross Profit</t>
  </si>
  <si>
    <t>Operating Profit</t>
  </si>
  <si>
    <t>Inventories</t>
  </si>
  <si>
    <t>Income Tax</t>
  </si>
  <si>
    <t>Share Capital</t>
  </si>
  <si>
    <t>Contribution to WPPF</t>
  </si>
  <si>
    <t>Deferred Tax Liability</t>
  </si>
  <si>
    <t>General Reserve</t>
  </si>
  <si>
    <t>Advances, Deposits and Sundry Receivables</t>
  </si>
  <si>
    <t>Long Term Loan</t>
  </si>
  <si>
    <t>Administrative Expenses</t>
  </si>
  <si>
    <t>Marketing Expenses</t>
  </si>
  <si>
    <t>Financial Charges</t>
  </si>
  <si>
    <t>Interest paid</t>
  </si>
  <si>
    <t>Long Term Advances &amp; Deposits</t>
  </si>
  <si>
    <t>Property,Plant  and  Equipment -  Net Book Value</t>
  </si>
  <si>
    <t>Dividend Equalization Reserve</t>
  </si>
  <si>
    <t>Accumulated Profit</t>
  </si>
  <si>
    <t>Short Term Loan</t>
  </si>
  <si>
    <t>Liabilities for Expenses</t>
  </si>
  <si>
    <t>Liabilities for Other Finance</t>
  </si>
  <si>
    <t>Other Income</t>
  </si>
  <si>
    <t>Collection from Customers</t>
  </si>
  <si>
    <t>Cash Payment for Cost and Expenses</t>
  </si>
  <si>
    <t>Income Tax Paid</t>
  </si>
  <si>
    <t>Factory Building and Civil Contruction</t>
  </si>
  <si>
    <t>Purchase of Plant and Machinery</t>
  </si>
  <si>
    <t>Purchase of Electrical &amp; Office Equipment</t>
  </si>
  <si>
    <t>Short Term Loan Repayment</t>
  </si>
  <si>
    <t>Long Term Loan Repayment</t>
  </si>
  <si>
    <t>Payment of Dividend</t>
  </si>
  <si>
    <t>Sundry Creditors</t>
  </si>
  <si>
    <t>WPPF</t>
  </si>
  <si>
    <t>Provision for Current Tax</t>
  </si>
  <si>
    <t>Dividend Payable</t>
  </si>
  <si>
    <t>Anlima Yarn Dyeing Limited</t>
  </si>
  <si>
    <t>Balance Sheet</t>
  </si>
  <si>
    <t>As at year end</t>
  </si>
  <si>
    <t>Liabilities and Capital</t>
  </si>
  <si>
    <t>Liabilities</t>
  </si>
  <si>
    <t>Shareholders’ Equity</t>
  </si>
  <si>
    <t>Non Current Liabilities</t>
  </si>
  <si>
    <t>Current Liabilities</t>
  </si>
  <si>
    <t>Net assets value per share</t>
  </si>
  <si>
    <t>Shares to calculate NAVPS</t>
  </si>
  <si>
    <t>Income Statement</t>
  </si>
  <si>
    <t>Net Revenues</t>
  </si>
  <si>
    <t>Cost of goods sold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</si>
  <si>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</si>
  <si>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</si>
  <si>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</si>
  <si>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</si>
  <si>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</si>
  <si>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</si>
  <si>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</si>
  <si>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</si>
  <si>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</si>
  <si>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</si>
  <si>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</si>
  <si>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</si>
  <si>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</si>
  <si>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</si>
  <si>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</si>
  <si>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</si>
  <si>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</si>
  <si>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FOREX gain/(Loss)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</si>
</sst>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3" fontId="1" fillId="0" borderId="0" xfId="0" applyNumberFormat="1" applyFont="1" applyBorder="1"/>
    <xf numFmtId="3" fontId="1" fillId="0" borderId="2" xfId="0" applyNumberFormat="1" applyFont="1" applyBorder="1"/>
    <xf numFmtId="0" fontId="1" fillId="0" borderId="0" xfId="0" applyFont="1" applyBorder="1"/>
    <xf numFmtId="2" fontId="1" fillId="0" borderId="0" xfId="0" applyNumberFormat="1" applyFont="1"/>
    <xf numFmtId="3" fontId="0" fillId="0" borderId="0" xfId="0" applyNumberFormat="1" applyFont="1" applyBorder="1"/>
    <xf numFmtId="3" fontId="0" fillId="0" borderId="0" xfId="0" applyNumberFormat="1" applyFill="1"/>
    <xf numFmtId="3" fontId="1" fillId="0" borderId="0" xfId="0" applyNumberFormat="1" applyFont="1" applyFill="1"/>
    <xf numFmtId="3" fontId="0" fillId="0" borderId="0" xfId="0" applyNumberFormat="1" applyFont="1" applyFill="1"/>
    <xf numFmtId="3" fontId="0" fillId="0" borderId="0" xfId="0" applyNumberFormat="1" applyFont="1" applyFill="1" applyBorder="1"/>
    <xf numFmtId="2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41" fontId="1" fillId="0" borderId="0" xfId="0" applyNumberFormat="1" applyFont="1"/>
    <xf numFmtId="0" fontId="1" fillId="0" borderId="2" xfId="0" applyFont="1" applyBorder="1"/>
    <xf numFmtId="43" fontId="1" fillId="0" borderId="0" xfId="0" applyNumberFormat="1" applyFont="1"/>
    <xf numFmtId="41" fontId="0" fillId="0" borderId="0" xfId="0" applyNumberFormat="1"/>
    <xf numFmtId="0" fontId="2" fillId="0" borderId="0" xfId="0" applyNumberFormat="1" applyFont="1"/>
    <xf numFmtId="164" fontId="0" fillId="0" borderId="0" xfId="1" applyNumberFormat="1" applyFont="1"/>
    <xf numFmtId="0" fontId="0" fillId="0" borderId="1" xfId="0" applyBorder="1"/>
    <xf numFmtId="164" fontId="1" fillId="0" borderId="0" xfId="1" applyNumberFormat="1" applyFont="1"/>
    <xf numFmtId="164" fontId="1" fillId="0" borderId="4" xfId="1" applyNumberFormat="1" applyFont="1" applyBorder="1"/>
    <xf numFmtId="164" fontId="3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4" sqref="K4"/>
    </sheetView>
  </sheetViews>
  <sheetFormatPr defaultRowHeight="15" x14ac:dyDescent="0.25"/>
  <cols>
    <col min="1" max="1" width="57.28515625" customWidth="1"/>
    <col min="2" max="2" width="14.28515625" bestFit="1" customWidth="1"/>
    <col min="3" max="7" width="13.85546875" bestFit="1" customWidth="1"/>
    <col min="8" max="9" width="14.28515625" bestFit="1" customWidth="1"/>
  </cols>
  <sheetData>
    <row r="1" spans="1:9" ht="15.75" x14ac:dyDescent="0.25">
      <c r="A1" s="3" t="s">
        <v>39</v>
      </c>
      <c r="B1" s="1"/>
      <c r="C1" s="1"/>
      <c r="D1" s="1"/>
      <c r="E1" s="1"/>
      <c r="F1" s="1"/>
      <c r="G1" s="1"/>
    </row>
    <row r="2" spans="1:9" x14ac:dyDescent="0.25">
      <c r="A2" s="12" t="s">
        <v>40</v>
      </c>
    </row>
    <row r="3" spans="1:9" x14ac:dyDescent="0.25">
      <c r="A3" s="12" t="s">
        <v>41</v>
      </c>
    </row>
    <row r="4" spans="1:9" ht="15.75" x14ac:dyDescent="0.25">
      <c r="B4" s="29">
        <v>2012</v>
      </c>
      <c r="C4" s="29">
        <v>2013</v>
      </c>
      <c r="D4" s="29">
        <v>2014</v>
      </c>
      <c r="E4" s="29">
        <v>2015</v>
      </c>
      <c r="F4" s="29">
        <v>2016</v>
      </c>
      <c r="G4" s="29">
        <v>2017</v>
      </c>
      <c r="H4" s="29">
        <v>2018</v>
      </c>
      <c r="I4" s="29">
        <v>2019</v>
      </c>
    </row>
    <row r="5" spans="1:9" x14ac:dyDescent="0.25">
      <c r="A5" s="20" t="s">
        <v>0</v>
      </c>
    </row>
    <row r="6" spans="1:9" x14ac:dyDescent="0.25">
      <c r="A6" s="21" t="s">
        <v>1</v>
      </c>
      <c r="B6" s="4">
        <f>SUM(B7:B8)</f>
        <v>407514040</v>
      </c>
      <c r="C6" s="4">
        <f t="shared" ref="C6:I6" si="0">SUM(C7:C8)</f>
        <v>383332611</v>
      </c>
      <c r="D6" s="4">
        <f t="shared" si="0"/>
        <v>364123732</v>
      </c>
      <c r="E6" s="4">
        <f t="shared" si="0"/>
        <v>343002724</v>
      </c>
      <c r="F6" s="4">
        <f t="shared" si="0"/>
        <v>326702793</v>
      </c>
      <c r="G6" s="4">
        <f t="shared" si="0"/>
        <v>307777963</v>
      </c>
      <c r="H6" s="4">
        <f t="shared" si="0"/>
        <v>290593260</v>
      </c>
      <c r="I6" s="4">
        <f t="shared" si="0"/>
        <v>274162792</v>
      </c>
    </row>
    <row r="7" spans="1:9" x14ac:dyDescent="0.25">
      <c r="A7" t="s">
        <v>19</v>
      </c>
      <c r="B7" s="1">
        <v>406369226</v>
      </c>
      <c r="C7" s="1">
        <v>382187797</v>
      </c>
      <c r="D7" s="8">
        <v>362978918</v>
      </c>
      <c r="E7" s="1">
        <v>341857910</v>
      </c>
      <c r="F7" s="8">
        <v>325557979</v>
      </c>
      <c r="G7" s="1">
        <v>306633149</v>
      </c>
      <c r="H7" s="1">
        <v>289448446</v>
      </c>
      <c r="I7" s="1">
        <v>273017978</v>
      </c>
    </row>
    <row r="8" spans="1:9" x14ac:dyDescent="0.25">
      <c r="A8" t="s">
        <v>18</v>
      </c>
      <c r="B8" s="1">
        <v>1144814</v>
      </c>
      <c r="C8" s="1">
        <v>1144814</v>
      </c>
      <c r="D8" s="8">
        <v>1144814</v>
      </c>
      <c r="E8" s="1">
        <v>1144814</v>
      </c>
      <c r="F8" s="8">
        <v>1144814</v>
      </c>
      <c r="G8" s="1">
        <v>1144814</v>
      </c>
      <c r="H8" s="1">
        <v>1144814</v>
      </c>
      <c r="I8" s="1">
        <v>1144814</v>
      </c>
    </row>
    <row r="9" spans="1:9" x14ac:dyDescent="0.25">
      <c r="B9" s="1"/>
      <c r="C9" s="1"/>
      <c r="D9" s="8"/>
      <c r="F9" s="8"/>
      <c r="G9" s="8"/>
    </row>
    <row r="10" spans="1:9" x14ac:dyDescent="0.25">
      <c r="A10" s="21" t="s">
        <v>2</v>
      </c>
      <c r="B10" s="4">
        <f t="shared" ref="B10:I10" si="1">SUM(B11:B13)</f>
        <v>141345828</v>
      </c>
      <c r="C10" s="4">
        <f t="shared" si="1"/>
        <v>116133799</v>
      </c>
      <c r="D10" s="4">
        <f t="shared" si="1"/>
        <v>92745320</v>
      </c>
      <c r="E10" s="4">
        <f t="shared" si="1"/>
        <v>93904343</v>
      </c>
      <c r="F10" s="4">
        <f t="shared" si="1"/>
        <v>129081727</v>
      </c>
      <c r="G10" s="4">
        <f t="shared" si="1"/>
        <v>131717871</v>
      </c>
      <c r="H10" s="4">
        <f t="shared" si="1"/>
        <v>135620971</v>
      </c>
      <c r="I10" s="4">
        <f t="shared" si="1"/>
        <v>150617988</v>
      </c>
    </row>
    <row r="11" spans="1:9" x14ac:dyDescent="0.25">
      <c r="A11" s="7" t="s">
        <v>6</v>
      </c>
      <c r="B11" s="1">
        <v>67973278</v>
      </c>
      <c r="C11" s="8">
        <v>62129673</v>
      </c>
      <c r="D11" s="8">
        <v>56042841</v>
      </c>
      <c r="E11" s="8">
        <v>42331408</v>
      </c>
      <c r="F11" s="8">
        <v>38093292</v>
      </c>
      <c r="G11" s="8">
        <v>55756027</v>
      </c>
      <c r="H11" s="8">
        <v>45932052</v>
      </c>
      <c r="I11" s="8">
        <v>55574154</v>
      </c>
    </row>
    <row r="12" spans="1:9" x14ac:dyDescent="0.25">
      <c r="A12" s="7" t="s">
        <v>12</v>
      </c>
      <c r="B12" s="1">
        <v>68998614</v>
      </c>
      <c r="C12" s="8">
        <v>52653626</v>
      </c>
      <c r="D12" s="8">
        <v>35853512</v>
      </c>
      <c r="E12" s="8">
        <v>50094371</v>
      </c>
      <c r="F12" s="8">
        <v>84123937</v>
      </c>
      <c r="G12" s="8">
        <v>71573574</v>
      </c>
      <c r="H12" s="30">
        <f>87095999+977403</f>
        <v>88073402</v>
      </c>
      <c r="I12" s="30">
        <f>89546851+1396309</f>
        <v>90943160</v>
      </c>
    </row>
    <row r="13" spans="1:9" x14ac:dyDescent="0.25">
      <c r="A13" s="7" t="s">
        <v>3</v>
      </c>
      <c r="B13" s="1">
        <v>4373936</v>
      </c>
      <c r="C13" s="8">
        <v>1350500</v>
      </c>
      <c r="D13" s="8">
        <v>848967</v>
      </c>
      <c r="E13" s="8">
        <v>1478564</v>
      </c>
      <c r="F13" s="8">
        <v>6864498</v>
      </c>
      <c r="G13" s="8">
        <v>4388270</v>
      </c>
      <c r="H13" s="8">
        <v>1615517</v>
      </c>
      <c r="I13" s="8">
        <v>4100674</v>
      </c>
    </row>
    <row r="14" spans="1:9" x14ac:dyDescent="0.25">
      <c r="F14" s="1"/>
    </row>
    <row r="15" spans="1:9" x14ac:dyDescent="0.25">
      <c r="A15" s="2"/>
      <c r="B15" s="4">
        <f t="shared" ref="B15:I15" si="2">B6+B10</f>
        <v>548859868</v>
      </c>
      <c r="C15" s="4">
        <f t="shared" si="2"/>
        <v>499466410</v>
      </c>
      <c r="D15" s="4">
        <f t="shared" si="2"/>
        <v>456869052</v>
      </c>
      <c r="E15" s="4">
        <f t="shared" si="2"/>
        <v>436907067</v>
      </c>
      <c r="F15" s="4">
        <f t="shared" si="2"/>
        <v>455784520</v>
      </c>
      <c r="G15" s="4">
        <f t="shared" si="2"/>
        <v>439495834</v>
      </c>
      <c r="H15" s="4">
        <f t="shared" si="2"/>
        <v>426214231</v>
      </c>
      <c r="I15" s="4">
        <f t="shared" si="2"/>
        <v>424780780</v>
      </c>
    </row>
    <row r="16" spans="1:9" x14ac:dyDescent="0.25">
      <c r="A16" s="2"/>
      <c r="B16" s="4"/>
      <c r="C16" s="4"/>
      <c r="D16" s="4"/>
      <c r="E16" s="4"/>
      <c r="F16" s="4"/>
      <c r="G16" s="4"/>
    </row>
    <row r="17" spans="1:9" ht="15.75" x14ac:dyDescent="0.25">
      <c r="A17" s="22" t="s">
        <v>42</v>
      </c>
      <c r="G17" s="1"/>
    </row>
    <row r="18" spans="1:9" ht="15.75" x14ac:dyDescent="0.25">
      <c r="A18" s="23" t="s">
        <v>43</v>
      </c>
    </row>
    <row r="19" spans="1:9" x14ac:dyDescent="0.25">
      <c r="A19" s="21" t="s">
        <v>45</v>
      </c>
      <c r="B19" s="4">
        <f>SUM(B20:B21)</f>
        <v>37935178</v>
      </c>
      <c r="C19" s="4">
        <f t="shared" ref="C19:I19" si="3">SUM(C20:C21)</f>
        <v>11830879</v>
      </c>
      <c r="D19" s="4">
        <f t="shared" si="3"/>
        <v>3973644</v>
      </c>
      <c r="E19" s="4">
        <f t="shared" si="3"/>
        <v>898202</v>
      </c>
      <c r="F19" s="4">
        <f t="shared" si="3"/>
        <v>34648823</v>
      </c>
      <c r="G19" s="4">
        <f t="shared" si="3"/>
        <v>33972056</v>
      </c>
      <c r="H19" s="4">
        <f t="shared" si="3"/>
        <v>33075794</v>
      </c>
      <c r="I19" s="4">
        <f t="shared" si="3"/>
        <v>32013844</v>
      </c>
    </row>
    <row r="20" spans="1:9" x14ac:dyDescent="0.25">
      <c r="A20" t="s">
        <v>13</v>
      </c>
      <c r="B20" s="1">
        <v>37935178</v>
      </c>
      <c r="C20" s="1">
        <v>11830879</v>
      </c>
      <c r="D20" s="1">
        <v>3973644</v>
      </c>
      <c r="E20" s="1">
        <v>898202</v>
      </c>
      <c r="F20" s="1">
        <v>0</v>
      </c>
      <c r="G20" s="8">
        <v>0</v>
      </c>
    </row>
    <row r="21" spans="1:9" x14ac:dyDescent="0.25">
      <c r="A2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34648823</v>
      </c>
      <c r="G21" s="8">
        <v>33972056</v>
      </c>
      <c r="H21" s="8">
        <v>33075794</v>
      </c>
      <c r="I21" s="8">
        <v>32013844</v>
      </c>
    </row>
    <row r="22" spans="1:9" x14ac:dyDescent="0.25">
      <c r="E22" s="1"/>
      <c r="F22" s="1"/>
    </row>
    <row r="23" spans="1:9" x14ac:dyDescent="0.25">
      <c r="A23" s="21" t="s">
        <v>46</v>
      </c>
      <c r="B23" s="4">
        <f>SUM(B24:B30)</f>
        <v>314173120</v>
      </c>
      <c r="C23" s="4">
        <f t="shared" ref="C23:I23" si="4">SUM(C24:C30)</f>
        <v>273362310</v>
      </c>
      <c r="D23" s="4">
        <f t="shared" si="4"/>
        <v>237837331</v>
      </c>
      <c r="E23" s="4">
        <f t="shared" si="4"/>
        <v>219778075</v>
      </c>
      <c r="F23" s="4">
        <f t="shared" si="4"/>
        <v>219989451</v>
      </c>
      <c r="G23" s="4">
        <f t="shared" si="4"/>
        <v>208377387</v>
      </c>
      <c r="H23" s="4">
        <f t="shared" si="4"/>
        <v>195581450</v>
      </c>
      <c r="I23" s="4">
        <f t="shared" si="4"/>
        <v>195263612</v>
      </c>
    </row>
    <row r="24" spans="1:9" x14ac:dyDescent="0.25">
      <c r="A24" s="7" t="s">
        <v>22</v>
      </c>
      <c r="B24" s="1">
        <v>273860819</v>
      </c>
      <c r="C24" s="8">
        <v>238655933</v>
      </c>
      <c r="D24" s="8">
        <v>204206929</v>
      </c>
      <c r="E24" s="8">
        <v>180693518</v>
      </c>
      <c r="F24" s="8">
        <v>145685232</v>
      </c>
      <c r="G24" s="8">
        <v>150471318</v>
      </c>
      <c r="H24" s="8">
        <v>150421247</v>
      </c>
      <c r="I24" s="8">
        <v>154067392</v>
      </c>
    </row>
    <row r="25" spans="1:9" x14ac:dyDescent="0.25">
      <c r="A25" t="s">
        <v>23</v>
      </c>
      <c r="B25" s="1">
        <v>9017148</v>
      </c>
      <c r="C25" s="1">
        <v>11797532</v>
      </c>
      <c r="D25" s="15">
        <v>7777785</v>
      </c>
      <c r="E25" s="1">
        <v>10808664</v>
      </c>
      <c r="F25" s="1">
        <v>6237001</v>
      </c>
      <c r="G25" s="1">
        <v>8028998</v>
      </c>
      <c r="H25" s="1">
        <v>7346976</v>
      </c>
      <c r="I25" s="1">
        <v>7256348</v>
      </c>
    </row>
    <row r="26" spans="1:9" x14ac:dyDescent="0.25">
      <c r="A26" t="s">
        <v>24</v>
      </c>
      <c r="B26" s="1">
        <v>31295153</v>
      </c>
      <c r="C26" s="1">
        <v>22908845</v>
      </c>
      <c r="D26" s="15">
        <v>25852617</v>
      </c>
      <c r="E26" s="1">
        <v>28275893</v>
      </c>
      <c r="F26" s="1">
        <v>51446055</v>
      </c>
      <c r="G26" s="1">
        <v>27225212</v>
      </c>
      <c r="H26" s="1">
        <v>12209895</v>
      </c>
      <c r="I26" s="1">
        <v>1534332</v>
      </c>
    </row>
    <row r="27" spans="1:9" x14ac:dyDescent="0.25">
      <c r="A27" t="s">
        <v>35</v>
      </c>
      <c r="B27" s="1">
        <v>0</v>
      </c>
      <c r="C27" s="1">
        <v>0</v>
      </c>
      <c r="D27" s="15">
        <v>0</v>
      </c>
      <c r="E27" s="1">
        <v>0</v>
      </c>
      <c r="F27" s="1">
        <v>2074628</v>
      </c>
      <c r="G27" s="1">
        <v>6869003</v>
      </c>
      <c r="H27" s="1">
        <v>5313532</v>
      </c>
      <c r="I27" s="1">
        <v>6270008</v>
      </c>
    </row>
    <row r="28" spans="1:9" x14ac:dyDescent="0.25">
      <c r="A28" t="s">
        <v>36</v>
      </c>
      <c r="B28" s="1">
        <v>0</v>
      </c>
      <c r="C28" s="1">
        <v>0</v>
      </c>
      <c r="D28" s="15">
        <v>0</v>
      </c>
      <c r="E28" s="1">
        <v>0</v>
      </c>
      <c r="F28" s="1">
        <v>2327133</v>
      </c>
      <c r="G28" s="1">
        <v>589045</v>
      </c>
      <c r="H28" s="1">
        <v>1168602</v>
      </c>
      <c r="I28" s="1">
        <v>1714137</v>
      </c>
    </row>
    <row r="29" spans="1:9" x14ac:dyDescent="0.25">
      <c r="A29" t="s">
        <v>37</v>
      </c>
      <c r="B29" s="1">
        <v>0</v>
      </c>
      <c r="C29" s="1">
        <v>0</v>
      </c>
      <c r="D29" s="15">
        <v>0</v>
      </c>
      <c r="E29" s="1">
        <v>0</v>
      </c>
      <c r="F29" s="1">
        <v>9105724</v>
      </c>
      <c r="G29" s="1">
        <v>9581142</v>
      </c>
      <c r="H29" s="1">
        <v>11019105</v>
      </c>
      <c r="I29" s="1">
        <v>12406792</v>
      </c>
    </row>
    <row r="30" spans="1:9" x14ac:dyDescent="0.25">
      <c r="A30" t="s">
        <v>38</v>
      </c>
      <c r="B30" s="1">
        <v>0</v>
      </c>
      <c r="C30" s="1">
        <v>0</v>
      </c>
      <c r="D30" s="15">
        <v>0</v>
      </c>
      <c r="E30" s="1">
        <v>0</v>
      </c>
      <c r="F30" s="1">
        <v>3113678</v>
      </c>
      <c r="G30" s="1">
        <v>5612669</v>
      </c>
      <c r="H30" s="1">
        <v>8102093</v>
      </c>
      <c r="I30" s="1">
        <v>12014603</v>
      </c>
    </row>
    <row r="31" spans="1:9" x14ac:dyDescent="0.25">
      <c r="B31" s="1"/>
      <c r="C31" s="1"/>
      <c r="D31" s="1"/>
      <c r="E31" s="1"/>
      <c r="F31" s="1"/>
      <c r="G31" s="1"/>
    </row>
    <row r="32" spans="1:9" x14ac:dyDescent="0.25">
      <c r="A32" s="2"/>
      <c r="B32" s="4">
        <f t="shared" ref="B32:I32" si="5">B19+B23</f>
        <v>352108298</v>
      </c>
      <c r="C32" s="4">
        <f t="shared" si="5"/>
        <v>285193189</v>
      </c>
      <c r="D32" s="4">
        <f t="shared" si="5"/>
        <v>241810975</v>
      </c>
      <c r="E32" s="4">
        <f t="shared" si="5"/>
        <v>220676277</v>
      </c>
      <c r="F32" s="4">
        <f t="shared" si="5"/>
        <v>254638274</v>
      </c>
      <c r="G32" s="4">
        <f t="shared" si="5"/>
        <v>242349443</v>
      </c>
      <c r="H32" s="4">
        <f t="shared" si="5"/>
        <v>228657244</v>
      </c>
      <c r="I32" s="4">
        <f t="shared" si="5"/>
        <v>227277456</v>
      </c>
    </row>
    <row r="33" spans="1:9" x14ac:dyDescent="0.25">
      <c r="A33" s="2"/>
      <c r="C33" s="2"/>
      <c r="D33" s="2"/>
      <c r="E33" s="2"/>
      <c r="F33" s="2"/>
    </row>
    <row r="34" spans="1:9" x14ac:dyDescent="0.25">
      <c r="A34" s="21" t="s">
        <v>44</v>
      </c>
      <c r="B34" s="4">
        <f>SUM(B35:B39)</f>
        <v>196751570</v>
      </c>
      <c r="C34" s="4">
        <f t="shared" ref="C34:I34" si="6">SUM(C35:C39)</f>
        <v>214273221</v>
      </c>
      <c r="D34" s="4">
        <f t="shared" si="6"/>
        <v>215058077</v>
      </c>
      <c r="E34" s="4">
        <f t="shared" si="6"/>
        <v>216230790</v>
      </c>
      <c r="F34" s="4">
        <f t="shared" si="6"/>
        <v>201146246</v>
      </c>
      <c r="G34" s="4">
        <f t="shared" si="6"/>
        <v>197146391</v>
      </c>
      <c r="H34" s="4">
        <f t="shared" si="6"/>
        <v>197556987</v>
      </c>
      <c r="I34" s="4">
        <f t="shared" si="6"/>
        <v>197503324</v>
      </c>
    </row>
    <row r="35" spans="1:9" x14ac:dyDescent="0.25">
      <c r="A35" t="s">
        <v>8</v>
      </c>
      <c r="B35" s="1">
        <v>178678000</v>
      </c>
      <c r="C35" s="1">
        <v>178678000</v>
      </c>
      <c r="D35" s="1">
        <v>178678000</v>
      </c>
      <c r="E35" s="1">
        <v>178678000</v>
      </c>
      <c r="F35" s="1">
        <v>178678000</v>
      </c>
      <c r="G35" s="1">
        <v>178678000</v>
      </c>
      <c r="H35" s="1">
        <v>178678000</v>
      </c>
      <c r="I35" s="1">
        <v>178678000</v>
      </c>
    </row>
    <row r="36" spans="1:9" x14ac:dyDescent="0.25">
      <c r="A36" t="s">
        <v>11</v>
      </c>
      <c r="B36" s="1">
        <v>8162461</v>
      </c>
      <c r="C36" s="1">
        <v>8162461</v>
      </c>
      <c r="D36" s="1">
        <v>8162461</v>
      </c>
      <c r="E36" s="1">
        <v>8162461</v>
      </c>
      <c r="F36" s="1">
        <v>8162461</v>
      </c>
      <c r="G36" s="1">
        <v>8162461</v>
      </c>
      <c r="H36" s="1">
        <v>8162461</v>
      </c>
      <c r="I36" s="1">
        <v>8162461</v>
      </c>
    </row>
    <row r="37" spans="1:9" x14ac:dyDescent="0.25">
      <c r="A37" t="s">
        <v>20</v>
      </c>
      <c r="B37" s="1">
        <v>2802178</v>
      </c>
      <c r="C37" s="1">
        <v>2802178</v>
      </c>
      <c r="D37" s="1">
        <v>2802178</v>
      </c>
      <c r="E37" s="1">
        <v>2802178</v>
      </c>
      <c r="F37" s="1">
        <v>2802178</v>
      </c>
      <c r="G37" s="1">
        <v>302178</v>
      </c>
      <c r="H37" s="1">
        <v>302178</v>
      </c>
      <c r="I37" s="1">
        <v>302178</v>
      </c>
    </row>
    <row r="38" spans="1:9" x14ac:dyDescent="0.25">
      <c r="A38" t="s">
        <v>69</v>
      </c>
      <c r="B38" s="1"/>
      <c r="C38" s="1"/>
      <c r="D38" s="1"/>
      <c r="E38" s="1"/>
      <c r="F38" s="1"/>
      <c r="G38" s="1"/>
      <c r="H38" s="1"/>
      <c r="I38" s="1">
        <v>114137</v>
      </c>
    </row>
    <row r="39" spans="1:9" x14ac:dyDescent="0.25">
      <c r="A39" t="s">
        <v>21</v>
      </c>
      <c r="B39" s="1">
        <v>7108931</v>
      </c>
      <c r="C39" s="1">
        <v>24630582</v>
      </c>
      <c r="D39" s="1">
        <v>25415438</v>
      </c>
      <c r="E39" s="1">
        <v>26588151</v>
      </c>
      <c r="F39" s="1">
        <v>11503607</v>
      </c>
      <c r="G39" s="1">
        <v>10003752</v>
      </c>
      <c r="H39" s="1">
        <v>10414348</v>
      </c>
      <c r="I39" s="1">
        <v>10246548</v>
      </c>
    </row>
    <row r="40" spans="1:9" x14ac:dyDescent="0.25">
      <c r="C40" s="1"/>
      <c r="D40" s="1"/>
      <c r="E40" s="1"/>
      <c r="F40" s="1"/>
      <c r="G40" s="1"/>
    </row>
    <row r="41" spans="1:9" x14ac:dyDescent="0.25">
      <c r="A41" s="2"/>
      <c r="B41" s="4">
        <f t="shared" ref="B41:I41" si="7">B32+B34</f>
        <v>548859868</v>
      </c>
      <c r="C41" s="4">
        <f t="shared" si="7"/>
        <v>499466410</v>
      </c>
      <c r="D41" s="4">
        <f t="shared" si="7"/>
        <v>456869052</v>
      </c>
      <c r="E41" s="4">
        <f t="shared" si="7"/>
        <v>436907067</v>
      </c>
      <c r="F41" s="4">
        <f t="shared" si="7"/>
        <v>455784520</v>
      </c>
      <c r="G41" s="4">
        <f t="shared" si="7"/>
        <v>439495834</v>
      </c>
      <c r="H41" s="4">
        <f t="shared" si="7"/>
        <v>426214231</v>
      </c>
      <c r="I41" s="4">
        <f t="shared" si="7"/>
        <v>424780780</v>
      </c>
    </row>
    <row r="42" spans="1:9" x14ac:dyDescent="0.25">
      <c r="E42" s="1"/>
      <c r="F42" s="1"/>
    </row>
    <row r="43" spans="1:9" x14ac:dyDescent="0.25">
      <c r="A43" s="24" t="s">
        <v>47</v>
      </c>
      <c r="B43" s="13">
        <f t="shared" ref="B43:G43" si="8">B34/(B35/10)</f>
        <v>11.011516247103728</v>
      </c>
      <c r="C43" s="13">
        <f t="shared" si="8"/>
        <v>11.992143464780218</v>
      </c>
      <c r="D43" s="13">
        <f t="shared" si="8"/>
        <v>12.036069185909849</v>
      </c>
      <c r="E43" s="13">
        <f t="shared" si="8"/>
        <v>12.101701944279654</v>
      </c>
      <c r="F43" s="13">
        <f t="shared" si="8"/>
        <v>11.257471317117943</v>
      </c>
      <c r="G43" s="13">
        <f t="shared" si="8"/>
        <v>11.03361303574027</v>
      </c>
      <c r="H43" s="13">
        <f t="shared" ref="H43:I43" si="9">H34/(H35/10)</f>
        <v>11.056592697478145</v>
      </c>
      <c r="I43" s="13">
        <f t="shared" si="9"/>
        <v>11.053589361868836</v>
      </c>
    </row>
    <row r="44" spans="1:9" x14ac:dyDescent="0.25">
      <c r="A44" s="24" t="s">
        <v>48</v>
      </c>
      <c r="B44" s="1">
        <f>B35/10</f>
        <v>17867800</v>
      </c>
      <c r="C44" s="1">
        <f t="shared" ref="C44:G44" si="10">C35/10</f>
        <v>17867800</v>
      </c>
      <c r="D44" s="1">
        <f t="shared" si="10"/>
        <v>17867800</v>
      </c>
      <c r="E44" s="1">
        <f t="shared" si="10"/>
        <v>17867800</v>
      </c>
      <c r="F44" s="1">
        <f t="shared" si="10"/>
        <v>17867800</v>
      </c>
      <c r="G44" s="1">
        <f t="shared" si="10"/>
        <v>17867800</v>
      </c>
      <c r="H44" s="1">
        <f t="shared" ref="H44:I44" si="11">H35/10</f>
        <v>17867800</v>
      </c>
      <c r="I44" s="1">
        <f t="shared" si="11"/>
        <v>17867800</v>
      </c>
    </row>
    <row r="45" spans="1:9" x14ac:dyDescent="0.25">
      <c r="B45" s="1"/>
      <c r="C45" s="1"/>
      <c r="D45" s="1"/>
      <c r="E45" s="1"/>
      <c r="F45" s="1"/>
      <c r="G4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4" sqref="K4"/>
    </sheetView>
  </sheetViews>
  <sheetFormatPr defaultRowHeight="15" x14ac:dyDescent="0.25"/>
  <cols>
    <col min="1" max="1" width="50.140625" customWidth="1"/>
    <col min="2" max="4" width="14.5703125" bestFit="1" customWidth="1"/>
    <col min="5" max="5" width="15.42578125" bestFit="1" customWidth="1"/>
    <col min="6" max="7" width="14.5703125" bestFit="1" customWidth="1"/>
    <col min="8" max="9" width="13.28515625" bestFit="1" customWidth="1"/>
  </cols>
  <sheetData>
    <row r="1" spans="1:9" ht="15.75" x14ac:dyDescent="0.25">
      <c r="A1" s="3" t="s">
        <v>39</v>
      </c>
      <c r="B1" s="1"/>
      <c r="C1" s="1"/>
      <c r="D1" s="1"/>
      <c r="E1" s="1"/>
      <c r="F1" s="1"/>
      <c r="G1" s="1"/>
    </row>
    <row r="2" spans="1:9" ht="15.75" x14ac:dyDescent="0.25">
      <c r="A2" s="12" t="s">
        <v>49</v>
      </c>
      <c r="B2" s="3"/>
      <c r="C2" s="3"/>
      <c r="D2" s="3"/>
      <c r="E2" s="3"/>
      <c r="F2" s="3"/>
    </row>
    <row r="3" spans="1:9" ht="15.75" x14ac:dyDescent="0.25">
      <c r="A3" s="12" t="s">
        <v>41</v>
      </c>
      <c r="B3" s="3"/>
      <c r="C3" s="3"/>
      <c r="D3" s="3"/>
      <c r="E3" s="3"/>
      <c r="F3" s="3"/>
    </row>
    <row r="4" spans="1:9" ht="15.75" x14ac:dyDescent="0.25">
      <c r="B4" s="29">
        <v>2012</v>
      </c>
      <c r="C4" s="29">
        <v>2013</v>
      </c>
      <c r="D4" s="29">
        <v>2014</v>
      </c>
      <c r="E4" s="29">
        <v>2015</v>
      </c>
      <c r="F4" s="29">
        <v>2016</v>
      </c>
      <c r="G4" s="29">
        <v>2017</v>
      </c>
      <c r="H4" s="29">
        <v>2018</v>
      </c>
      <c r="I4" s="29">
        <v>2019</v>
      </c>
    </row>
    <row r="5" spans="1:9" x14ac:dyDescent="0.25">
      <c r="A5" s="24" t="s">
        <v>50</v>
      </c>
      <c r="B5" s="1">
        <v>239971275</v>
      </c>
      <c r="C5" s="1">
        <v>242672593</v>
      </c>
      <c r="D5" s="1">
        <v>229869503</v>
      </c>
      <c r="E5" s="1">
        <v>228739935</v>
      </c>
      <c r="F5" s="1">
        <v>217313142</v>
      </c>
      <c r="G5" s="1">
        <v>181421784</v>
      </c>
      <c r="H5" s="1">
        <v>183033671</v>
      </c>
      <c r="I5" s="1">
        <v>167905483</v>
      </c>
    </row>
    <row r="6" spans="1:9" x14ac:dyDescent="0.25">
      <c r="A6" t="s">
        <v>51</v>
      </c>
      <c r="B6" s="5">
        <v>189151444</v>
      </c>
      <c r="C6" s="5">
        <v>190350836</v>
      </c>
      <c r="D6" s="5">
        <v>181650088</v>
      </c>
      <c r="E6" s="5">
        <v>183537272</v>
      </c>
      <c r="F6" s="5">
        <v>172540655</v>
      </c>
      <c r="G6" s="5">
        <v>149048535</v>
      </c>
      <c r="H6" s="31">
        <v>150453165</v>
      </c>
      <c r="I6" s="31">
        <v>137355419</v>
      </c>
    </row>
    <row r="7" spans="1:9" x14ac:dyDescent="0.25">
      <c r="A7" s="24" t="s">
        <v>4</v>
      </c>
      <c r="B7" s="4">
        <f>B5-B6</f>
        <v>50819831</v>
      </c>
      <c r="C7" s="4">
        <f t="shared" ref="C7:I7" si="0">C5-C6</f>
        <v>52321757</v>
      </c>
      <c r="D7" s="4">
        <f t="shared" si="0"/>
        <v>48219415</v>
      </c>
      <c r="E7" s="4">
        <f t="shared" si="0"/>
        <v>45202663</v>
      </c>
      <c r="F7" s="4">
        <f t="shared" si="0"/>
        <v>44772487</v>
      </c>
      <c r="G7" s="4">
        <f t="shared" si="0"/>
        <v>32373249</v>
      </c>
      <c r="H7" s="4">
        <f t="shared" si="0"/>
        <v>32580506</v>
      </c>
      <c r="I7" s="4">
        <f t="shared" si="0"/>
        <v>30550064</v>
      </c>
    </row>
    <row r="8" spans="1:9" x14ac:dyDescent="0.25">
      <c r="A8" s="25"/>
      <c r="B8" s="4"/>
      <c r="C8" s="4"/>
      <c r="D8" s="4"/>
      <c r="E8" s="4"/>
      <c r="F8" s="4"/>
    </row>
    <row r="9" spans="1:9" x14ac:dyDescent="0.25">
      <c r="A9" s="24" t="s">
        <v>52</v>
      </c>
      <c r="B9" s="16">
        <f>B10+B11</f>
        <v>14689777</v>
      </c>
      <c r="C9" s="16">
        <f t="shared" ref="C9:I9" si="1">C10+C11</f>
        <v>13349307</v>
      </c>
      <c r="D9" s="16">
        <f t="shared" si="1"/>
        <v>15190349</v>
      </c>
      <c r="E9" s="16">
        <f t="shared" si="1"/>
        <v>16863997</v>
      </c>
      <c r="F9" s="16">
        <f t="shared" si="1"/>
        <v>17282544</v>
      </c>
      <c r="G9" s="16">
        <f t="shared" si="1"/>
        <v>17801335</v>
      </c>
      <c r="H9" s="16">
        <f t="shared" si="1"/>
        <v>18596471</v>
      </c>
      <c r="I9" s="16">
        <f t="shared" si="1"/>
        <v>17722058</v>
      </c>
    </row>
    <row r="10" spans="1:9" x14ac:dyDescent="0.25">
      <c r="A10" s="7" t="s">
        <v>14</v>
      </c>
      <c r="B10" s="17">
        <v>12050041</v>
      </c>
      <c r="C10" s="8">
        <v>10717120</v>
      </c>
      <c r="D10" s="8">
        <v>12686742</v>
      </c>
      <c r="E10" s="8">
        <v>13773473</v>
      </c>
      <c r="F10" s="8">
        <v>14521512</v>
      </c>
      <c r="G10" s="8">
        <v>15645100</v>
      </c>
      <c r="H10" s="8">
        <v>16135226</v>
      </c>
      <c r="I10" s="8">
        <v>15797040</v>
      </c>
    </row>
    <row r="11" spans="1:9" x14ac:dyDescent="0.25">
      <c r="A11" s="7" t="s">
        <v>15</v>
      </c>
      <c r="B11" s="17">
        <v>2639736</v>
      </c>
      <c r="C11" s="8">
        <v>2632187</v>
      </c>
      <c r="D11" s="8">
        <v>2503607</v>
      </c>
      <c r="E11" s="8">
        <v>3090524</v>
      </c>
      <c r="F11" s="8">
        <v>2761032</v>
      </c>
      <c r="G11" s="8">
        <v>2156235</v>
      </c>
      <c r="H11" s="8">
        <v>2461245</v>
      </c>
      <c r="I11" s="8">
        <v>1925018</v>
      </c>
    </row>
    <row r="12" spans="1:9" x14ac:dyDescent="0.25">
      <c r="A12" s="7"/>
      <c r="B12" s="8"/>
      <c r="C12" s="1"/>
      <c r="D12" s="1"/>
      <c r="E12" s="1"/>
      <c r="F12" s="1"/>
    </row>
    <row r="13" spans="1:9" x14ac:dyDescent="0.25">
      <c r="A13" s="25" t="s">
        <v>5</v>
      </c>
      <c r="B13" s="4">
        <f>B7-B9</f>
        <v>36130054</v>
      </c>
      <c r="C13" s="4">
        <f t="shared" ref="C13:I13" si="2">C7-C9</f>
        <v>38972450</v>
      </c>
      <c r="D13" s="4">
        <f t="shared" si="2"/>
        <v>33029066</v>
      </c>
      <c r="E13" s="4">
        <f t="shared" si="2"/>
        <v>28338666</v>
      </c>
      <c r="F13" s="4">
        <f t="shared" si="2"/>
        <v>27489943</v>
      </c>
      <c r="G13" s="4">
        <f t="shared" si="2"/>
        <v>14571914</v>
      </c>
      <c r="H13" s="4">
        <f t="shared" si="2"/>
        <v>13984035</v>
      </c>
      <c r="I13" s="4">
        <f t="shared" si="2"/>
        <v>12828006</v>
      </c>
    </row>
    <row r="14" spans="1:9" x14ac:dyDescent="0.25">
      <c r="A14" s="26" t="s">
        <v>53</v>
      </c>
      <c r="B14" s="4"/>
      <c r="C14" s="4"/>
      <c r="D14" s="4"/>
      <c r="E14" s="4"/>
      <c r="F14" s="4"/>
      <c r="G14" s="4"/>
    </row>
    <row r="15" spans="1:9" x14ac:dyDescent="0.25">
      <c r="A15" s="7" t="s">
        <v>16</v>
      </c>
      <c r="B15" s="8">
        <v>10715712</v>
      </c>
      <c r="C15" s="8">
        <v>10927657</v>
      </c>
      <c r="D15" s="8">
        <v>9260038</v>
      </c>
      <c r="E15" s="14">
        <v>4162003</v>
      </c>
      <c r="F15" s="14">
        <v>2787155</v>
      </c>
      <c r="G15" s="1">
        <v>2201993</v>
      </c>
      <c r="H15" s="1">
        <v>1813304</v>
      </c>
      <c r="I15" s="1">
        <v>1371766</v>
      </c>
    </row>
    <row r="16" spans="1:9" x14ac:dyDescent="0.25">
      <c r="A16" s="7" t="s">
        <v>25</v>
      </c>
      <c r="B16" s="8">
        <v>951734</v>
      </c>
      <c r="C16" s="8">
        <v>0</v>
      </c>
      <c r="D16" s="8">
        <v>0</v>
      </c>
      <c r="E16" s="14">
        <v>0</v>
      </c>
      <c r="F16" s="18">
        <v>0</v>
      </c>
      <c r="G16" s="1">
        <v>0</v>
      </c>
    </row>
    <row r="17" spans="1:9" x14ac:dyDescent="0.25">
      <c r="A17" s="24" t="s">
        <v>54</v>
      </c>
      <c r="B17" s="4">
        <f>B13-B15+B16</f>
        <v>26366076</v>
      </c>
      <c r="C17" s="4">
        <f t="shared" ref="C17:I17" si="3">C13-C15+C16</f>
        <v>28044793</v>
      </c>
      <c r="D17" s="4">
        <f t="shared" si="3"/>
        <v>23769028</v>
      </c>
      <c r="E17" s="4">
        <f t="shared" si="3"/>
        <v>24176663</v>
      </c>
      <c r="F17" s="4">
        <f t="shared" si="3"/>
        <v>24702788</v>
      </c>
      <c r="G17" s="4">
        <f t="shared" si="3"/>
        <v>12369921</v>
      </c>
      <c r="H17" s="4">
        <f t="shared" si="3"/>
        <v>12170731</v>
      </c>
      <c r="I17" s="4">
        <f t="shared" si="3"/>
        <v>11456240</v>
      </c>
    </row>
    <row r="18" spans="1:9" x14ac:dyDescent="0.25">
      <c r="A18" s="7" t="s">
        <v>9</v>
      </c>
      <c r="B18" s="8">
        <v>1255025</v>
      </c>
      <c r="C18" s="8">
        <v>1334932</v>
      </c>
      <c r="D18" s="8">
        <v>1131406</v>
      </c>
      <c r="E18" s="8">
        <v>1150809</v>
      </c>
      <c r="F18" s="8">
        <v>1176323</v>
      </c>
      <c r="G18" s="8">
        <v>589044</v>
      </c>
      <c r="H18" s="8">
        <v>579559</v>
      </c>
      <c r="I18" s="8">
        <v>545534</v>
      </c>
    </row>
    <row r="19" spans="1:9" x14ac:dyDescent="0.25">
      <c r="A19" s="7"/>
      <c r="B19" s="8"/>
      <c r="C19" s="8"/>
      <c r="D19" s="8"/>
      <c r="E19" s="8"/>
      <c r="F19" s="8"/>
      <c r="G19" s="8"/>
    </row>
    <row r="20" spans="1:9" x14ac:dyDescent="0.25">
      <c r="A20" s="24" t="s">
        <v>55</v>
      </c>
      <c r="B20" s="4">
        <f>B17-B18</f>
        <v>25111051</v>
      </c>
      <c r="C20" s="4">
        <f t="shared" ref="C20:I20" si="4">C17-C18</f>
        <v>26709861</v>
      </c>
      <c r="D20" s="4">
        <f t="shared" si="4"/>
        <v>22637622</v>
      </c>
      <c r="E20" s="4">
        <f t="shared" si="4"/>
        <v>23025854</v>
      </c>
      <c r="F20" s="4">
        <f t="shared" si="4"/>
        <v>23526465</v>
      </c>
      <c r="G20" s="4">
        <f t="shared" si="4"/>
        <v>11780877</v>
      </c>
      <c r="H20" s="4">
        <f t="shared" si="4"/>
        <v>11591172</v>
      </c>
      <c r="I20" s="4">
        <f t="shared" si="4"/>
        <v>10910706</v>
      </c>
    </row>
    <row r="21" spans="1:9" x14ac:dyDescent="0.25">
      <c r="A21" s="21" t="s">
        <v>56</v>
      </c>
      <c r="B21" s="8"/>
      <c r="C21" s="8"/>
      <c r="D21" s="8"/>
      <c r="E21" s="8"/>
      <c r="F21" s="8"/>
      <c r="G21" s="8"/>
    </row>
    <row r="22" spans="1:9" x14ac:dyDescent="0.25">
      <c r="A22" s="2" t="s">
        <v>7</v>
      </c>
      <c r="B22" s="10">
        <v>3766658</v>
      </c>
      <c r="C22" s="10">
        <v>2451073</v>
      </c>
      <c r="D22" s="10">
        <v>4003453</v>
      </c>
      <c r="E22" s="10">
        <v>3489343</v>
      </c>
      <c r="F22" s="4">
        <v>3528970</v>
      </c>
      <c r="G22" s="4">
        <v>1767131</v>
      </c>
      <c r="H22" s="32">
        <f>2634938-896262</f>
        <v>1738676</v>
      </c>
      <c r="I22" s="32">
        <f>2698556-1061950</f>
        <v>1636606</v>
      </c>
    </row>
    <row r="23" spans="1:9" x14ac:dyDescent="0.25">
      <c r="A23" s="24" t="s">
        <v>57</v>
      </c>
      <c r="B23" s="11">
        <f>B20-B22</f>
        <v>21344393</v>
      </c>
      <c r="C23" s="11">
        <f t="shared" ref="C23:I23" si="5">C20-C22</f>
        <v>24258788</v>
      </c>
      <c r="D23" s="11">
        <f t="shared" si="5"/>
        <v>18634169</v>
      </c>
      <c r="E23" s="11">
        <f t="shared" si="5"/>
        <v>19536511</v>
      </c>
      <c r="F23" s="11">
        <f t="shared" si="5"/>
        <v>19997495</v>
      </c>
      <c r="G23" s="11">
        <f t="shared" si="5"/>
        <v>10013746</v>
      </c>
      <c r="H23" s="11">
        <f t="shared" si="5"/>
        <v>9852496</v>
      </c>
      <c r="I23" s="11">
        <f t="shared" si="5"/>
        <v>9274100</v>
      </c>
    </row>
    <row r="24" spans="1:9" x14ac:dyDescent="0.25">
      <c r="A24" s="2"/>
      <c r="B24" s="12"/>
      <c r="C24" s="12"/>
      <c r="D24" s="10"/>
      <c r="E24" s="10"/>
      <c r="F24" s="10"/>
      <c r="G24" s="10"/>
    </row>
    <row r="25" spans="1:9" x14ac:dyDescent="0.25">
      <c r="A25" s="24" t="s">
        <v>58</v>
      </c>
      <c r="B25" s="19">
        <f>B23/('1'!B35/10)</f>
        <v>1.1945730867818085</v>
      </c>
      <c r="C25" s="19">
        <f>C23/('1'!C35/10)</f>
        <v>1.3576818634638848</v>
      </c>
      <c r="D25" s="19">
        <f>D23/('1'!D35/10)</f>
        <v>1.0428910666114464</v>
      </c>
      <c r="E25" s="19">
        <f>E23/('1'!E35/10)</f>
        <v>1.0933920796068906</v>
      </c>
      <c r="F25" s="19">
        <f>F23/('1'!F35/10)</f>
        <v>1.1191917863419112</v>
      </c>
      <c r="G25" s="19">
        <f>G23/('1'!G35/10)</f>
        <v>0.56043530820806142</v>
      </c>
      <c r="H25" s="19">
        <f>H23/('1'!H35/10)</f>
        <v>0.55141069409776244</v>
      </c>
      <c r="I25" s="19">
        <f>I23/('1'!I35/10)</f>
        <v>0.51903983702526335</v>
      </c>
    </row>
    <row r="26" spans="1:9" x14ac:dyDescent="0.25">
      <c r="A26" s="26" t="s">
        <v>59</v>
      </c>
      <c r="B26" s="10">
        <f>'1'!B35/10</f>
        <v>17867800</v>
      </c>
      <c r="C26" s="10">
        <f>'1'!C35/10</f>
        <v>17867800</v>
      </c>
      <c r="D26" s="10">
        <f>'1'!D35/10</f>
        <v>17867800</v>
      </c>
      <c r="E26" s="10">
        <f>'1'!E35/10</f>
        <v>17867800</v>
      </c>
      <c r="F26" s="10">
        <f>'1'!F35/10</f>
        <v>17867800</v>
      </c>
      <c r="G26" s="10">
        <f>'1'!G35/10</f>
        <v>17867800</v>
      </c>
      <c r="H26" s="10">
        <f>'1'!H35/10</f>
        <v>17867800</v>
      </c>
      <c r="I26" s="10">
        <f>'1'!I35/10</f>
        <v>17867800</v>
      </c>
    </row>
    <row r="48" spans="1:2" x14ac:dyDescent="0.25">
      <c r="A48" s="9"/>
      <c r="B4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22" sqref="A22"/>
    </sheetView>
  </sheetViews>
  <sheetFormatPr defaultRowHeight="15" x14ac:dyDescent="0.25"/>
  <cols>
    <col min="1" max="1" width="61.42578125" customWidth="1"/>
    <col min="2" max="7" width="16" bestFit="1" customWidth="1"/>
    <col min="8" max="9" width="14.28515625" bestFit="1" customWidth="1"/>
  </cols>
  <sheetData>
    <row r="1" spans="1:9" ht="15.75" x14ac:dyDescent="0.25">
      <c r="A1" s="3" t="s">
        <v>39</v>
      </c>
    </row>
    <row r="2" spans="1:9" ht="15.75" x14ac:dyDescent="0.25">
      <c r="A2" s="12" t="s">
        <v>60</v>
      </c>
      <c r="B2" s="3"/>
      <c r="C2" s="3"/>
      <c r="D2" s="3"/>
      <c r="E2" s="3"/>
      <c r="F2" s="3"/>
    </row>
    <row r="3" spans="1:9" ht="15.75" x14ac:dyDescent="0.25">
      <c r="A3" s="12" t="s">
        <v>41</v>
      </c>
      <c r="B3" s="3"/>
      <c r="C3" s="3"/>
      <c r="D3" s="3"/>
      <c r="E3" s="3"/>
      <c r="F3" s="3"/>
    </row>
    <row r="4" spans="1:9" ht="15.75" x14ac:dyDescent="0.25">
      <c r="A4" s="3"/>
      <c r="B4" s="29">
        <v>2012</v>
      </c>
      <c r="C4" s="29">
        <v>2013</v>
      </c>
      <c r="D4" s="29">
        <v>2014</v>
      </c>
      <c r="E4" s="29">
        <v>2015</v>
      </c>
      <c r="F4" s="29">
        <v>2016</v>
      </c>
      <c r="G4" s="29">
        <v>2017</v>
      </c>
      <c r="H4" s="29">
        <v>2018</v>
      </c>
      <c r="I4" s="29">
        <v>2019</v>
      </c>
    </row>
    <row r="5" spans="1:9" x14ac:dyDescent="0.25">
      <c r="A5" s="24" t="s">
        <v>61</v>
      </c>
    </row>
    <row r="6" spans="1:9" x14ac:dyDescent="0.25">
      <c r="A6" t="s">
        <v>26</v>
      </c>
      <c r="B6" s="30">
        <v>233758550</v>
      </c>
      <c r="C6" s="30">
        <v>259017581</v>
      </c>
      <c r="D6" s="30">
        <v>246669617</v>
      </c>
      <c r="E6" s="30">
        <v>214499076</v>
      </c>
      <c r="F6" s="30">
        <v>183366323</v>
      </c>
      <c r="G6" s="30">
        <v>197410838</v>
      </c>
      <c r="H6" s="30">
        <v>163108718</v>
      </c>
      <c r="I6" s="30">
        <v>165568769</v>
      </c>
    </row>
    <row r="7" spans="1:9" x14ac:dyDescent="0.25">
      <c r="A7" s="7" t="s">
        <v>27</v>
      </c>
      <c r="B7" s="30">
        <v>-172959342</v>
      </c>
      <c r="C7" s="30">
        <v>-172140035</v>
      </c>
      <c r="D7" s="30">
        <v>-173354507</v>
      </c>
      <c r="E7" s="30">
        <v>-164024398</v>
      </c>
      <c r="F7" s="30">
        <v>-142437298</v>
      </c>
      <c r="G7" s="30">
        <v>-188988069</v>
      </c>
      <c r="H7" s="30">
        <v>-137892002</v>
      </c>
      <c r="I7" s="30">
        <v>-144989626</v>
      </c>
    </row>
    <row r="8" spans="1:9" x14ac:dyDescent="0.25">
      <c r="A8" s="7" t="s">
        <v>17</v>
      </c>
      <c r="B8" s="30">
        <v>-10715712</v>
      </c>
      <c r="C8" s="30">
        <v>-10927657</v>
      </c>
      <c r="D8" s="30">
        <v>-9260038</v>
      </c>
      <c r="E8" s="30">
        <v>-4162003</v>
      </c>
      <c r="F8" s="30">
        <v>-2787155</v>
      </c>
      <c r="G8" s="30">
        <v>-2201993</v>
      </c>
      <c r="H8" s="30">
        <v>-19369307</v>
      </c>
      <c r="I8" s="30">
        <v>-14899872</v>
      </c>
    </row>
    <row r="9" spans="1:9" x14ac:dyDescent="0.25">
      <c r="A9" s="7" t="s">
        <v>28</v>
      </c>
      <c r="B9" s="30">
        <v>0</v>
      </c>
      <c r="C9" s="30">
        <v>-35000</v>
      </c>
      <c r="D9" s="30">
        <v>-972390</v>
      </c>
      <c r="E9" s="30">
        <v>-635077</v>
      </c>
      <c r="F9" s="30">
        <v>-1169020</v>
      </c>
      <c r="G9" s="30">
        <v>-1968480</v>
      </c>
      <c r="H9" s="30">
        <v>-1196975</v>
      </c>
      <c r="I9" s="30">
        <v>-1310869</v>
      </c>
    </row>
    <row r="10" spans="1:9" x14ac:dyDescent="0.25">
      <c r="A10" s="2"/>
      <c r="B10" s="33">
        <f>SUM(B6:B9)</f>
        <v>50083496</v>
      </c>
      <c r="C10" s="33">
        <f>SUM(C6:C9)</f>
        <v>75914889</v>
      </c>
      <c r="D10" s="33">
        <f t="shared" ref="D10:G10" si="0">SUM(D6:D9)</f>
        <v>63082682</v>
      </c>
      <c r="E10" s="33">
        <f t="shared" si="0"/>
        <v>45677598</v>
      </c>
      <c r="F10" s="33">
        <f t="shared" si="0"/>
        <v>36972850</v>
      </c>
      <c r="G10" s="33">
        <f t="shared" si="0"/>
        <v>4252296</v>
      </c>
      <c r="H10" s="33">
        <f>SUM(H6:H9)</f>
        <v>4650434</v>
      </c>
      <c r="I10" s="33">
        <f>SUM(I6:I9)</f>
        <v>4368402</v>
      </c>
    </row>
    <row r="11" spans="1:9" x14ac:dyDescent="0.25">
      <c r="B11" s="30"/>
      <c r="C11" s="30"/>
      <c r="D11" s="30"/>
      <c r="E11" s="30"/>
      <c r="F11" s="30"/>
      <c r="G11" s="30"/>
      <c r="H11" s="30"/>
      <c r="I11" s="30"/>
    </row>
    <row r="12" spans="1:9" x14ac:dyDescent="0.25">
      <c r="A12" s="24" t="s">
        <v>62</v>
      </c>
      <c r="B12" s="30"/>
      <c r="C12" s="30"/>
      <c r="D12" s="30"/>
      <c r="E12" s="30"/>
      <c r="F12" s="30"/>
      <c r="G12" s="30"/>
      <c r="H12" s="30"/>
      <c r="I12" s="30"/>
    </row>
    <row r="13" spans="1:9" x14ac:dyDescent="0.25">
      <c r="A13" s="7" t="s">
        <v>29</v>
      </c>
      <c r="B13" s="30">
        <v>0</v>
      </c>
      <c r="C13" s="30">
        <v>0</v>
      </c>
      <c r="D13" s="30">
        <v>-84708</v>
      </c>
      <c r="E13" s="30">
        <v>0</v>
      </c>
      <c r="F13" s="30">
        <v>-57036</v>
      </c>
      <c r="G13" s="30">
        <v>0</v>
      </c>
      <c r="H13" s="30"/>
      <c r="I13" s="30"/>
    </row>
    <row r="14" spans="1:9" x14ac:dyDescent="0.25">
      <c r="A14" s="6" t="s">
        <v>30</v>
      </c>
      <c r="B14" s="30">
        <v>-4672005</v>
      </c>
      <c r="C14" s="30">
        <v>0</v>
      </c>
      <c r="D14" s="30">
        <v>-1999501</v>
      </c>
      <c r="E14" s="30">
        <v>0</v>
      </c>
      <c r="F14" s="30">
        <v>-1264607</v>
      </c>
      <c r="G14" s="30">
        <v>0</v>
      </c>
      <c r="H14" s="30">
        <v>-420640</v>
      </c>
      <c r="I14" s="30"/>
    </row>
    <row r="15" spans="1:9" x14ac:dyDescent="0.25">
      <c r="A15" s="6" t="s">
        <v>31</v>
      </c>
      <c r="B15" s="30">
        <v>-135310</v>
      </c>
      <c r="C15" s="30">
        <v>-35000</v>
      </c>
      <c r="D15" s="30">
        <v>-344454</v>
      </c>
      <c r="E15" s="30">
        <v>-95350</v>
      </c>
      <c r="F15" s="30">
        <v>-2496900</v>
      </c>
      <c r="G15" s="30">
        <v>0</v>
      </c>
      <c r="H15" s="30"/>
      <c r="I15" s="30"/>
    </row>
    <row r="16" spans="1:9" x14ac:dyDescent="0.25">
      <c r="A16" s="2"/>
      <c r="B16" s="33">
        <f>SUM(B13:B15)</f>
        <v>-4807315</v>
      </c>
      <c r="C16" s="33">
        <f t="shared" ref="C16:I16" si="1">SUM(C13:C15)</f>
        <v>-35000</v>
      </c>
      <c r="D16" s="33">
        <f t="shared" si="1"/>
        <v>-2428663</v>
      </c>
      <c r="E16" s="33">
        <f t="shared" si="1"/>
        <v>-95350</v>
      </c>
      <c r="F16" s="33">
        <f t="shared" si="1"/>
        <v>-3818543</v>
      </c>
      <c r="G16" s="33">
        <f t="shared" si="1"/>
        <v>0</v>
      </c>
      <c r="H16" s="33">
        <f t="shared" si="1"/>
        <v>-420640</v>
      </c>
      <c r="I16" s="33">
        <f t="shared" si="1"/>
        <v>0</v>
      </c>
    </row>
    <row r="17" spans="1:9" x14ac:dyDescent="0.25">
      <c r="B17" s="30"/>
      <c r="C17" s="30"/>
      <c r="D17" s="30"/>
      <c r="E17" s="30"/>
      <c r="F17" s="30"/>
      <c r="G17" s="30"/>
      <c r="H17" s="30"/>
      <c r="I17" s="30"/>
    </row>
    <row r="18" spans="1:9" x14ac:dyDescent="0.25">
      <c r="A18" s="24" t="s">
        <v>63</v>
      </c>
      <c r="B18" s="30"/>
      <c r="C18" s="30"/>
      <c r="D18" s="30"/>
      <c r="E18" s="30"/>
      <c r="F18" s="30"/>
      <c r="G18" s="30"/>
      <c r="H18" s="30"/>
      <c r="I18" s="30"/>
    </row>
    <row r="19" spans="1:9" x14ac:dyDescent="0.25">
      <c r="A19" s="7" t="s">
        <v>32</v>
      </c>
      <c r="B19" s="30">
        <v>-21174491</v>
      </c>
      <c r="C19" s="30">
        <v>-35204886</v>
      </c>
      <c r="D19" s="30">
        <v>-34449004</v>
      </c>
      <c r="E19" s="30">
        <v>-23513411</v>
      </c>
      <c r="F19" s="30">
        <v>-9597445</v>
      </c>
      <c r="G19" s="30">
        <v>4786087</v>
      </c>
      <c r="H19" s="30">
        <v>-50071</v>
      </c>
      <c r="I19" s="30">
        <v>3646145</v>
      </c>
    </row>
    <row r="20" spans="1:9" x14ac:dyDescent="0.25">
      <c r="A20" s="7" t="s">
        <v>33</v>
      </c>
      <c r="B20" s="30">
        <v>-4745959</v>
      </c>
      <c r="C20" s="30">
        <v>-26104299</v>
      </c>
      <c r="D20" s="30">
        <v>-7857235</v>
      </c>
      <c r="E20" s="30">
        <v>-3075442</v>
      </c>
      <c r="F20" s="30">
        <v>-898202</v>
      </c>
      <c r="G20" s="30">
        <v>0</v>
      </c>
      <c r="H20" s="30"/>
      <c r="I20" s="30"/>
    </row>
    <row r="21" spans="1:9" x14ac:dyDescent="0.25">
      <c r="A21" s="7" t="s">
        <v>34</v>
      </c>
      <c r="B21" s="30">
        <v>-17104620</v>
      </c>
      <c r="C21" s="30">
        <v>-17594141</v>
      </c>
      <c r="D21" s="30">
        <v>-17849313</v>
      </c>
      <c r="E21" s="30">
        <v>-18363798</v>
      </c>
      <c r="F21" s="30">
        <v>-17272725</v>
      </c>
      <c r="G21" s="30">
        <v>-11514611</v>
      </c>
      <c r="H21" s="30">
        <v>-6952476</v>
      </c>
      <c r="I21" s="30">
        <v>-5529390</v>
      </c>
    </row>
    <row r="22" spans="1:9" x14ac:dyDescent="0.25">
      <c r="A22" s="2"/>
      <c r="B22" s="34">
        <f>SUM(B19:B21)</f>
        <v>-43025070</v>
      </c>
      <c r="C22" s="34">
        <f t="shared" ref="C22:G22" si="2">SUM(C19:C21)</f>
        <v>-78903326</v>
      </c>
      <c r="D22" s="34">
        <f t="shared" si="2"/>
        <v>-60155552</v>
      </c>
      <c r="E22" s="34">
        <f t="shared" si="2"/>
        <v>-44952651</v>
      </c>
      <c r="F22" s="34">
        <f t="shared" si="2"/>
        <v>-27768372</v>
      </c>
      <c r="G22" s="34">
        <f t="shared" si="2"/>
        <v>-6728524</v>
      </c>
      <c r="H22" s="34">
        <f>SUM(H19:H21)</f>
        <v>-7002547</v>
      </c>
      <c r="I22" s="34">
        <f t="shared" ref="I22" si="3">SUM(I19:I21)</f>
        <v>-1883245</v>
      </c>
    </row>
    <row r="23" spans="1:9" x14ac:dyDescent="0.25">
      <c r="B23" s="30"/>
      <c r="C23" s="30"/>
      <c r="D23" s="30"/>
      <c r="E23" s="30"/>
      <c r="F23" s="30"/>
      <c r="G23" s="30"/>
      <c r="H23" s="30"/>
      <c r="I23" s="30"/>
    </row>
    <row r="24" spans="1:9" x14ac:dyDescent="0.25">
      <c r="A24" s="2" t="s">
        <v>64</v>
      </c>
      <c r="B24" s="32">
        <f>B22+B16+B10</f>
        <v>2251111</v>
      </c>
      <c r="C24" s="32">
        <f>C22+C16+C10</f>
        <v>-3023437</v>
      </c>
      <c r="D24" s="32">
        <f t="shared" ref="D24:I24" si="4">D22+D16+D10</f>
        <v>498467</v>
      </c>
      <c r="E24" s="32">
        <f t="shared" si="4"/>
        <v>629597</v>
      </c>
      <c r="F24" s="32">
        <f t="shared" si="4"/>
        <v>5385935</v>
      </c>
      <c r="G24" s="32">
        <f t="shared" si="4"/>
        <v>-2476228</v>
      </c>
      <c r="H24" s="32">
        <f t="shared" si="4"/>
        <v>-2772753</v>
      </c>
      <c r="I24" s="32">
        <f t="shared" si="4"/>
        <v>2485157</v>
      </c>
    </row>
    <row r="25" spans="1:9" x14ac:dyDescent="0.25">
      <c r="A25" s="26" t="s">
        <v>65</v>
      </c>
      <c r="B25" s="30">
        <v>2122825</v>
      </c>
      <c r="C25" s="30">
        <v>4373936</v>
      </c>
      <c r="D25" s="30">
        <v>1350500</v>
      </c>
      <c r="E25" s="30">
        <v>848967</v>
      </c>
      <c r="F25" s="30">
        <v>1478564</v>
      </c>
      <c r="G25" s="30">
        <v>6864498</v>
      </c>
      <c r="H25" s="30">
        <v>4388270</v>
      </c>
      <c r="I25" s="30">
        <v>1615517</v>
      </c>
    </row>
    <row r="26" spans="1:9" x14ac:dyDescent="0.25">
      <c r="A26" s="24" t="s">
        <v>66</v>
      </c>
      <c r="B26" s="32">
        <f>B24+B25</f>
        <v>4373936</v>
      </c>
      <c r="C26" s="32">
        <f t="shared" ref="C26:I26" si="5">C24+C25</f>
        <v>1350499</v>
      </c>
      <c r="D26" s="32">
        <f t="shared" si="5"/>
        <v>1848967</v>
      </c>
      <c r="E26" s="32">
        <f t="shared" si="5"/>
        <v>1478564</v>
      </c>
      <c r="F26" s="32">
        <f t="shared" si="5"/>
        <v>6864499</v>
      </c>
      <c r="G26" s="32">
        <f t="shared" si="5"/>
        <v>4388270</v>
      </c>
      <c r="H26" s="32">
        <f t="shared" si="5"/>
        <v>1615517</v>
      </c>
      <c r="I26" s="32">
        <f t="shared" si="5"/>
        <v>4100674</v>
      </c>
    </row>
    <row r="27" spans="1:9" x14ac:dyDescent="0.25">
      <c r="B27" s="30"/>
      <c r="C27" s="30"/>
      <c r="D27" s="30"/>
      <c r="E27" s="30"/>
      <c r="F27" s="30"/>
      <c r="G27" s="30"/>
      <c r="H27" s="30"/>
      <c r="I27" s="30"/>
    </row>
    <row r="28" spans="1:9" x14ac:dyDescent="0.25">
      <c r="A28" s="24" t="s">
        <v>67</v>
      </c>
      <c r="B28" s="32">
        <f>B10/('1'!B35/10)</f>
        <v>2.8030029438431145</v>
      </c>
      <c r="C28" s="32">
        <f>C10/('1'!C35/10)</f>
        <v>4.2486981609375523</v>
      </c>
      <c r="D28" s="32">
        <f>D10/('1'!D35/10)</f>
        <v>3.5305231757687014</v>
      </c>
      <c r="E28" s="32">
        <f>E10/('1'!E35/10)</f>
        <v>2.5564198166534213</v>
      </c>
      <c r="F28" s="32">
        <f>F10/('1'!F35/10)</f>
        <v>2.0692446747780924</v>
      </c>
      <c r="G28" s="32">
        <f>G10/('1'!G35/10)</f>
        <v>0.23798654562956828</v>
      </c>
      <c r="H28" s="32">
        <f>H10/('1'!H35/10)</f>
        <v>0.26026897547543626</v>
      </c>
      <c r="I28" s="32">
        <f>I10/('1'!I35/10)</f>
        <v>0.24448460358857835</v>
      </c>
    </row>
    <row r="29" spans="1:9" x14ac:dyDescent="0.25">
      <c r="A29" s="24" t="s">
        <v>68</v>
      </c>
      <c r="B29" s="32">
        <f>'1'!B35/10</f>
        <v>17867800</v>
      </c>
      <c r="C29" s="32">
        <f>'1'!C35/10</f>
        <v>17867800</v>
      </c>
      <c r="D29" s="32">
        <f>'1'!D35/10</f>
        <v>17867800</v>
      </c>
      <c r="E29" s="32">
        <f>'1'!E35/10</f>
        <v>17867800</v>
      </c>
      <c r="F29" s="32">
        <f>'1'!F35/10</f>
        <v>17867800</v>
      </c>
      <c r="G29" s="32">
        <f>'1'!G35/10</f>
        <v>17867800</v>
      </c>
      <c r="H29" s="32">
        <f>'1'!H35/10</f>
        <v>17867800</v>
      </c>
      <c r="I29" s="32">
        <f>'1'!I35/10</f>
        <v>17867800</v>
      </c>
    </row>
    <row r="30" spans="1:9" x14ac:dyDescent="0.25">
      <c r="A30" s="27"/>
    </row>
    <row r="31" spans="1:9" x14ac:dyDescent="0.25">
      <c r="A31" s="28"/>
    </row>
    <row r="32" spans="1:9" x14ac:dyDescent="0.25">
      <c r="A32" s="28"/>
    </row>
    <row r="33" spans="1:1" x14ac:dyDescent="0.25">
      <c r="A3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2020-04-12T16:08:41Z</dcterms:modified>
</cp:coreProperties>
</file>