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530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9" i="1"/>
  <c r="I6" i="1"/>
  <c r="C13" i="2" l="1"/>
  <c r="D13" i="2"/>
  <c r="E13" i="2"/>
  <c r="F13" i="2"/>
  <c r="G13" i="2"/>
  <c r="H13" i="2"/>
  <c r="B13" i="2"/>
  <c r="C31" i="3" l="1"/>
  <c r="D31" i="3"/>
  <c r="E31" i="3"/>
  <c r="F31" i="3"/>
  <c r="G31" i="3"/>
  <c r="H31" i="3"/>
  <c r="B31" i="3"/>
  <c r="C28" i="2"/>
  <c r="D28" i="2"/>
  <c r="E28" i="2"/>
  <c r="F28" i="2"/>
  <c r="G28" i="2"/>
  <c r="H28" i="2"/>
  <c r="B28" i="2"/>
  <c r="C9" i="2"/>
  <c r="D9" i="2"/>
  <c r="E9" i="2"/>
  <c r="F9" i="2"/>
  <c r="G9" i="2"/>
  <c r="H9" i="2"/>
  <c r="B9" i="2"/>
  <c r="C40" i="1"/>
  <c r="D40" i="1"/>
  <c r="E40" i="1"/>
  <c r="F40" i="1"/>
  <c r="G40" i="1"/>
  <c r="H40" i="1"/>
  <c r="B40" i="1"/>
  <c r="C10" i="3" l="1"/>
  <c r="D10" i="3"/>
  <c r="E10" i="3"/>
  <c r="F10" i="3"/>
  <c r="G10" i="3"/>
  <c r="H10" i="3"/>
  <c r="B10" i="3"/>
  <c r="H22" i="2" l="1"/>
  <c r="H7" i="2"/>
  <c r="H12" i="2" s="1"/>
  <c r="H18" i="2" s="1"/>
  <c r="C17" i="3"/>
  <c r="D17" i="3"/>
  <c r="E17" i="3"/>
  <c r="F17" i="3"/>
  <c r="G17" i="3"/>
  <c r="B17" i="3"/>
  <c r="H30" i="3"/>
  <c r="H17" i="3"/>
  <c r="H24" i="3"/>
  <c r="C24" i="3"/>
  <c r="D24" i="3"/>
  <c r="E24" i="3"/>
  <c r="F24" i="3"/>
  <c r="G24" i="3"/>
  <c r="B24" i="3"/>
  <c r="D22" i="2"/>
  <c r="E22" i="2"/>
  <c r="F22" i="2"/>
  <c r="G22" i="2"/>
  <c r="C22" i="2"/>
  <c r="C7" i="2"/>
  <c r="C12" i="2" s="1"/>
  <c r="C18" i="2" s="1"/>
  <c r="D7" i="2"/>
  <c r="D12" i="2" s="1"/>
  <c r="D18" i="2" s="1"/>
  <c r="E7" i="2"/>
  <c r="E12" i="2" s="1"/>
  <c r="E18" i="2" s="1"/>
  <c r="F7" i="2"/>
  <c r="F12" i="2" s="1"/>
  <c r="F18" i="2" s="1"/>
  <c r="G7" i="2"/>
  <c r="G12" i="2" s="1"/>
  <c r="G18" i="2" s="1"/>
  <c r="B7" i="2"/>
  <c r="B12" i="2" s="1"/>
  <c r="B18" i="2" s="1"/>
  <c r="C25" i="1"/>
  <c r="D25" i="1"/>
  <c r="E25" i="1"/>
  <c r="F25" i="1"/>
  <c r="G25" i="1"/>
  <c r="H25" i="1"/>
  <c r="B25" i="1"/>
  <c r="C22" i="1"/>
  <c r="D22" i="1"/>
  <c r="E22" i="1"/>
  <c r="F22" i="1"/>
  <c r="G22" i="1"/>
  <c r="H22" i="1"/>
  <c r="B22" i="1"/>
  <c r="C31" i="1"/>
  <c r="D31" i="1"/>
  <c r="E31" i="1"/>
  <c r="F31" i="1"/>
  <c r="G31" i="1"/>
  <c r="H31" i="1"/>
  <c r="B31" i="1"/>
  <c r="C9" i="1"/>
  <c r="D9" i="1"/>
  <c r="E9" i="1"/>
  <c r="F9" i="1"/>
  <c r="G9" i="1"/>
  <c r="H9" i="1"/>
  <c r="B9" i="1"/>
  <c r="C6" i="1"/>
  <c r="C17" i="1" s="1"/>
  <c r="D6" i="1"/>
  <c r="E6" i="1"/>
  <c r="E17" i="1" s="1"/>
  <c r="F6" i="1"/>
  <c r="G6" i="1"/>
  <c r="H6" i="1"/>
  <c r="B6" i="1"/>
  <c r="G17" i="1" l="1"/>
  <c r="E8" i="4"/>
  <c r="B17" i="1"/>
  <c r="D20" i="2"/>
  <c r="G20" i="2"/>
  <c r="C20" i="2"/>
  <c r="F20" i="2"/>
  <c r="H20" i="2"/>
  <c r="E20" i="2"/>
  <c r="D8" i="4"/>
  <c r="D17" i="1"/>
  <c r="F17" i="1"/>
  <c r="H17" i="1"/>
  <c r="H8" i="4"/>
  <c r="G8" i="4"/>
  <c r="C8" i="4"/>
  <c r="B8" i="4"/>
  <c r="F8" i="4"/>
  <c r="H26" i="3"/>
  <c r="H28" i="3" s="1"/>
  <c r="H29" i="1"/>
  <c r="H37" i="1" s="1"/>
  <c r="H39" i="1"/>
  <c r="C39" i="1"/>
  <c r="D39" i="1"/>
  <c r="E39" i="1"/>
  <c r="F39" i="1"/>
  <c r="G39" i="1"/>
  <c r="B39" i="1"/>
  <c r="H25" i="2" l="1"/>
  <c r="H10" i="4"/>
  <c r="B29" i="1"/>
  <c r="C29" i="1"/>
  <c r="D29" i="1"/>
  <c r="E26" i="3"/>
  <c r="E28" i="3" s="1"/>
  <c r="E29" i="1"/>
  <c r="G26" i="3"/>
  <c r="G28" i="3" s="1"/>
  <c r="F29" i="1"/>
  <c r="F37" i="1" s="1"/>
  <c r="G29" i="1"/>
  <c r="G37" i="1" s="1"/>
  <c r="B20" i="2" l="1"/>
  <c r="B25" i="2" s="1"/>
  <c r="E25" i="2"/>
  <c r="E10" i="4"/>
  <c r="B10" i="4"/>
  <c r="C25" i="2"/>
  <c r="C10" i="4"/>
  <c r="F25" i="2"/>
  <c r="F10" i="4"/>
  <c r="D25" i="2"/>
  <c r="D10" i="4"/>
  <c r="H27" i="2"/>
  <c r="H9" i="4"/>
  <c r="H5" i="4"/>
  <c r="H6" i="4"/>
  <c r="H11" i="4"/>
  <c r="F30" i="3"/>
  <c r="F26" i="3"/>
  <c r="F28" i="3" s="1"/>
  <c r="B30" i="3"/>
  <c r="B26" i="3"/>
  <c r="B28" i="3" s="1"/>
  <c r="D30" i="3"/>
  <c r="D26" i="3"/>
  <c r="D28" i="3" s="1"/>
  <c r="C30" i="3"/>
  <c r="C26" i="3"/>
  <c r="C28" i="3" s="1"/>
  <c r="E30" i="3"/>
  <c r="G30" i="3"/>
  <c r="E27" i="2" l="1"/>
  <c r="E11" i="4"/>
  <c r="E9" i="4"/>
  <c r="E6" i="4"/>
  <c r="E5" i="4"/>
  <c r="G25" i="2"/>
  <c r="G10" i="4"/>
  <c r="F5" i="4"/>
  <c r="F11" i="4"/>
  <c r="F9" i="4"/>
  <c r="F6" i="4"/>
  <c r="B27" i="2"/>
  <c r="B11" i="4"/>
  <c r="B9" i="4"/>
  <c r="B5" i="4"/>
  <c r="B6" i="4"/>
  <c r="D27" i="2"/>
  <c r="D11" i="4"/>
  <c r="D9" i="4"/>
  <c r="D6" i="4"/>
  <c r="D5" i="4"/>
  <c r="C27" i="2"/>
  <c r="C5" i="4"/>
  <c r="C11" i="4"/>
  <c r="C9" i="4"/>
  <c r="C6" i="4"/>
  <c r="F27" i="2"/>
  <c r="G5" i="4" l="1"/>
  <c r="G11" i="4"/>
  <c r="G9" i="4"/>
  <c r="G6" i="4"/>
  <c r="G27" i="2"/>
</calcChain>
</file>

<file path=xl/sharedStrings.xml><?xml version="1.0" encoding="utf-8"?>
<sst xmlns="http://schemas.openxmlformats.org/spreadsheetml/2006/main" count="82" uniqueCount="75">
  <si>
    <t>ASSETS</t>
  </si>
  <si>
    <t>NON CURRENT ASSETS</t>
  </si>
  <si>
    <t xml:space="preserve">Property,Plant  and  Equipment </t>
  </si>
  <si>
    <t>CURRENT ASSETS</t>
  </si>
  <si>
    <t>Cash and Cash Equivalents</t>
  </si>
  <si>
    <t>Share Capital</t>
  </si>
  <si>
    <t>Retained Earnings</t>
  </si>
  <si>
    <t>Deferred Tax Liability</t>
  </si>
  <si>
    <t>Gross Profit</t>
  </si>
  <si>
    <t>Operating Profit</t>
  </si>
  <si>
    <t>Current</t>
  </si>
  <si>
    <t>Deferred</t>
  </si>
  <si>
    <t>Cost of goods sold</t>
  </si>
  <si>
    <t>Financial charges</t>
  </si>
  <si>
    <t>ANWAR GALVANIZING LIMITED</t>
  </si>
  <si>
    <t>Inventories</t>
  </si>
  <si>
    <t>Accounts Receivable</t>
  </si>
  <si>
    <t>Advances, Deposits &amp; Pre-Payments</t>
  </si>
  <si>
    <t>Short Term Investment</t>
  </si>
  <si>
    <t>Tax Holiday Reserve</t>
  </si>
  <si>
    <t>Long Term Liabilities</t>
  </si>
  <si>
    <t>Liabilities for Expenses &amp; Others</t>
  </si>
  <si>
    <t>Liabilities for other Expenses</t>
  </si>
  <si>
    <t>Administrative, Selling &amp; Distribution Expenses</t>
  </si>
  <si>
    <t>Add: Other Income</t>
  </si>
  <si>
    <t>Less: Loss on scale of share</t>
  </si>
  <si>
    <t>Less: Workers profit Participation Fund</t>
  </si>
  <si>
    <t>Collection from Turnover and Other Income</t>
  </si>
  <si>
    <t>Payment Costs and Expenses</t>
  </si>
  <si>
    <t xml:space="preserve">Acquisition of Fixed Assets </t>
  </si>
  <si>
    <t>Sales on Share Sale on Investment</t>
  </si>
  <si>
    <t>Disposal on NCA Held for Sale</t>
  </si>
  <si>
    <t>Dividend Paid</t>
  </si>
  <si>
    <t>Non Current Assets Held for Sale</t>
  </si>
  <si>
    <t>Directors Loan</t>
  </si>
  <si>
    <t>Loan Repaid(Received) NBL Securities</t>
  </si>
  <si>
    <t xml:space="preserve">Incoem tax Paid </t>
  </si>
  <si>
    <t>Interest Pad</t>
  </si>
  <si>
    <t>Loan Repaid(Received) from inter Company</t>
  </si>
  <si>
    <t>Debt to Equity</t>
  </si>
  <si>
    <t>Current Ratio</t>
  </si>
  <si>
    <t>Net Margin</t>
  </si>
  <si>
    <t>Operating Margin</t>
  </si>
  <si>
    <t>Ratio</t>
  </si>
  <si>
    <t>As at year end</t>
  </si>
  <si>
    <t>Liabilities and Capital</t>
  </si>
  <si>
    <t>Non Current Liabilities</t>
  </si>
  <si>
    <t>Current Liabilities</t>
  </si>
  <si>
    <t>Shareholders’ Equity</t>
  </si>
  <si>
    <t>Net assets value per share</t>
  </si>
  <si>
    <t>Shares to calculate NAVPS</t>
  </si>
  <si>
    <t>Net Revenues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</si>
  <si>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</si>
  <si>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</si>
  <si>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</si>
  <si>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</si>
  <si>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</si>
  <si>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</si>
  <si>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</si>
  <si>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</si>
  <si>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</si>
  <si>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</si>
  <si>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</si>
  <si>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</si>
  <si>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</si>
  <si>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</si>
  <si>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</si>
  <si>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</si>
  <si>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</si>
  <si>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</si>
  <si>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</si>
  <si>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Balance Sheet</t>
  </si>
  <si>
    <t>Cash Flow Statement</t>
  </si>
  <si>
    <t>Income Statement</t>
  </si>
  <si>
    <t>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</si>
</sst>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43" fontId="0" fillId="0" borderId="0" xfId="0" applyNumberFormat="1"/>
    <xf numFmtId="41" fontId="0" fillId="0" borderId="1" xfId="0" applyNumberFormat="1" applyBorder="1"/>
    <xf numFmtId="41" fontId="1" fillId="0" borderId="0" xfId="0" applyNumberFormat="1" applyFont="1" applyBorder="1"/>
    <xf numFmtId="41" fontId="0" fillId="0" borderId="0" xfId="0" applyNumberFormat="1" applyBorder="1"/>
    <xf numFmtId="41" fontId="1" fillId="0" borderId="2" xfId="0" applyNumberFormat="1" applyFont="1" applyBorder="1"/>
    <xf numFmtId="41" fontId="0" fillId="0" borderId="0" xfId="0" applyNumberFormat="1" applyFill="1" applyBorder="1"/>
    <xf numFmtId="41" fontId="1" fillId="0" borderId="3" xfId="0" applyNumberFormat="1" applyFont="1" applyBorder="1"/>
    <xf numFmtId="164" fontId="0" fillId="0" borderId="0" xfId="1" applyNumberFormat="1" applyFont="1"/>
    <xf numFmtId="9" fontId="0" fillId="0" borderId="0" xfId="0" applyNumberFormat="1"/>
    <xf numFmtId="165" fontId="0" fillId="0" borderId="0" xfId="0" applyNumberFormat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4" fillId="0" borderId="0" xfId="0" applyFont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0"/>
  <sheetViews>
    <sheetView tabSelected="1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A23" sqref="A23"/>
    </sheetView>
  </sheetViews>
  <sheetFormatPr defaultRowHeight="15" x14ac:dyDescent="0.25"/>
  <cols>
    <col min="1" max="1" width="31.140625" customWidth="1"/>
    <col min="2" max="2" width="12.5703125" bestFit="1" customWidth="1"/>
    <col min="3" max="3" width="12.7109375" bestFit="1" customWidth="1"/>
    <col min="4" max="4" width="12.85546875" bestFit="1" customWidth="1"/>
    <col min="5" max="5" width="13.42578125" bestFit="1" customWidth="1"/>
    <col min="6" max="7" width="14" bestFit="1" customWidth="1"/>
    <col min="8" max="9" width="12.5703125" bestFit="1" customWidth="1"/>
  </cols>
  <sheetData>
    <row r="1" spans="1:9" x14ac:dyDescent="0.25">
      <c r="A1" s="19" t="s">
        <v>14</v>
      </c>
    </row>
    <row r="2" spans="1:9" x14ac:dyDescent="0.25">
      <c r="A2" s="19" t="s">
        <v>71</v>
      </c>
    </row>
    <row r="3" spans="1:9" x14ac:dyDescent="0.25">
      <c r="A3" s="19" t="s">
        <v>44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20" t="s">
        <v>0</v>
      </c>
      <c r="B5" s="6"/>
      <c r="C5" s="6"/>
      <c r="D5" s="6"/>
      <c r="E5" s="6"/>
      <c r="F5" s="6"/>
      <c r="G5" s="6"/>
      <c r="H5" s="6"/>
      <c r="I5" s="6"/>
    </row>
    <row r="6" spans="1:9" x14ac:dyDescent="0.25">
      <c r="A6" s="21" t="s">
        <v>1</v>
      </c>
      <c r="B6" s="7">
        <f>SUM(B7)</f>
        <v>87654791</v>
      </c>
      <c r="C6" s="7">
        <f t="shared" ref="C6:I6" si="0">SUM(C7)</f>
        <v>85919110</v>
      </c>
      <c r="D6" s="7">
        <f t="shared" si="0"/>
        <v>82154117</v>
      </c>
      <c r="E6" s="7">
        <f t="shared" si="0"/>
        <v>93611082</v>
      </c>
      <c r="F6" s="7">
        <f t="shared" si="0"/>
        <v>121645263</v>
      </c>
      <c r="G6" s="7">
        <f t="shared" si="0"/>
        <v>139372329</v>
      </c>
      <c r="H6" s="7">
        <f t="shared" si="0"/>
        <v>89399729</v>
      </c>
      <c r="I6" s="7">
        <f t="shared" si="0"/>
        <v>0</v>
      </c>
    </row>
    <row r="7" spans="1:9" s="4" customFormat="1" x14ac:dyDescent="0.25">
      <c r="A7" s="4" t="s">
        <v>2</v>
      </c>
      <c r="B7" s="8">
        <v>87654791</v>
      </c>
      <c r="C7" s="8">
        <v>85919110</v>
      </c>
      <c r="D7" s="8">
        <v>82154117</v>
      </c>
      <c r="E7" s="8">
        <v>93611082</v>
      </c>
      <c r="F7" s="8">
        <v>121645263</v>
      </c>
      <c r="G7" s="8">
        <v>139372329</v>
      </c>
      <c r="H7" s="8">
        <v>89399729</v>
      </c>
      <c r="I7" s="8"/>
    </row>
    <row r="8" spans="1:9" x14ac:dyDescent="0.25">
      <c r="B8" s="6"/>
      <c r="C8" s="6"/>
      <c r="D8" s="6"/>
      <c r="E8" s="6"/>
      <c r="F8" s="6"/>
      <c r="G8" s="6"/>
      <c r="H8" s="6"/>
      <c r="I8" s="6"/>
    </row>
    <row r="9" spans="1:9" x14ac:dyDescent="0.25">
      <c r="A9" s="21" t="s">
        <v>3</v>
      </c>
      <c r="B9" s="7">
        <f>SUM(B10:B15)</f>
        <v>82468567</v>
      </c>
      <c r="C9" s="7">
        <f t="shared" ref="C9:I9" si="1">SUM(C10:C15)</f>
        <v>101856900</v>
      </c>
      <c r="D9" s="7">
        <f t="shared" si="1"/>
        <v>97065758</v>
      </c>
      <c r="E9" s="7">
        <f t="shared" si="1"/>
        <v>134500351</v>
      </c>
      <c r="F9" s="7">
        <f t="shared" si="1"/>
        <v>145591176</v>
      </c>
      <c r="G9" s="7">
        <f t="shared" si="1"/>
        <v>162839306</v>
      </c>
      <c r="H9" s="7">
        <f t="shared" si="1"/>
        <v>249572656</v>
      </c>
      <c r="I9" s="7">
        <f t="shared" si="1"/>
        <v>0</v>
      </c>
    </row>
    <row r="10" spans="1:9" x14ac:dyDescent="0.25">
      <c r="A10" s="4" t="s">
        <v>33</v>
      </c>
      <c r="B10" s="7">
        <v>0</v>
      </c>
      <c r="C10" s="8">
        <v>0</v>
      </c>
      <c r="D10" s="8">
        <v>0</v>
      </c>
      <c r="E10" s="8">
        <v>5591266</v>
      </c>
      <c r="F10" s="8">
        <v>0</v>
      </c>
      <c r="G10" s="8">
        <v>0</v>
      </c>
      <c r="H10" s="6">
        <v>52280217</v>
      </c>
      <c r="I10" s="6"/>
    </row>
    <row r="11" spans="1:9" x14ac:dyDescent="0.25">
      <c r="A11" t="s">
        <v>15</v>
      </c>
      <c r="B11" s="6">
        <v>47467455</v>
      </c>
      <c r="C11" s="6">
        <v>69242685</v>
      </c>
      <c r="D11" s="6">
        <v>64719949</v>
      </c>
      <c r="E11" s="6">
        <v>89334122</v>
      </c>
      <c r="F11" s="6">
        <v>97381465</v>
      </c>
      <c r="G11" s="6">
        <v>111860151</v>
      </c>
      <c r="H11" s="6">
        <v>138128715</v>
      </c>
      <c r="I11" s="6"/>
    </row>
    <row r="12" spans="1:9" x14ac:dyDescent="0.25">
      <c r="A12" t="s">
        <v>16</v>
      </c>
      <c r="B12" s="6">
        <v>4256686</v>
      </c>
      <c r="C12" s="6">
        <v>6194375</v>
      </c>
      <c r="D12" s="6">
        <v>2567270</v>
      </c>
      <c r="E12" s="6">
        <v>2946064</v>
      </c>
      <c r="F12" s="6">
        <v>7779350</v>
      </c>
      <c r="G12" s="6">
        <v>8040183</v>
      </c>
      <c r="H12" s="6">
        <v>10175087</v>
      </c>
      <c r="I12" s="6"/>
    </row>
    <row r="13" spans="1:9" x14ac:dyDescent="0.25">
      <c r="A13" t="s">
        <v>17</v>
      </c>
      <c r="B13" s="6">
        <v>26989285</v>
      </c>
      <c r="C13" s="6">
        <v>21475331</v>
      </c>
      <c r="D13" s="6">
        <v>22564807</v>
      </c>
      <c r="E13" s="6">
        <v>27777108</v>
      </c>
      <c r="F13" s="6">
        <v>28865792</v>
      </c>
      <c r="G13" s="6">
        <v>31268562</v>
      </c>
      <c r="H13" s="6">
        <v>13315562</v>
      </c>
      <c r="I13" s="6"/>
    </row>
    <row r="14" spans="1:9" x14ac:dyDescent="0.25">
      <c r="A14" t="s">
        <v>18</v>
      </c>
      <c r="B14" s="6">
        <v>2919725</v>
      </c>
      <c r="C14" s="6">
        <v>2825845</v>
      </c>
      <c r="D14" s="6">
        <v>2919726</v>
      </c>
      <c r="E14" s="6">
        <v>3315470</v>
      </c>
      <c r="F14" s="6">
        <v>1250645</v>
      </c>
      <c r="G14" s="6">
        <v>1476678</v>
      </c>
      <c r="H14" s="6">
        <v>1323293</v>
      </c>
      <c r="I14" s="6"/>
    </row>
    <row r="15" spans="1:9" x14ac:dyDescent="0.25">
      <c r="A15" t="s">
        <v>4</v>
      </c>
      <c r="B15" s="6">
        <v>835416</v>
      </c>
      <c r="C15" s="6">
        <v>2118664</v>
      </c>
      <c r="D15" s="6">
        <v>4294006</v>
      </c>
      <c r="E15" s="6">
        <v>5536321</v>
      </c>
      <c r="F15" s="6">
        <v>10313924</v>
      </c>
      <c r="G15" s="6">
        <v>10193732</v>
      </c>
      <c r="H15" s="6">
        <v>34349782</v>
      </c>
      <c r="I15" s="6"/>
    </row>
    <row r="16" spans="1:9" x14ac:dyDescent="0.25"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s="1"/>
      <c r="B17" s="7">
        <f>SUM(B6,B9)</f>
        <v>170123358</v>
      </c>
      <c r="C17" s="7">
        <f t="shared" ref="C17:I17" si="2">SUM(C6,C9)</f>
        <v>187776010</v>
      </c>
      <c r="D17" s="7">
        <f t="shared" si="2"/>
        <v>179219875</v>
      </c>
      <c r="E17" s="7">
        <f t="shared" si="2"/>
        <v>228111433</v>
      </c>
      <c r="F17" s="7">
        <f t="shared" si="2"/>
        <v>267236439</v>
      </c>
      <c r="G17" s="7">
        <f t="shared" si="2"/>
        <v>302211635</v>
      </c>
      <c r="H17" s="7">
        <f t="shared" si="2"/>
        <v>338972385</v>
      </c>
      <c r="I17" s="7">
        <f t="shared" si="2"/>
        <v>0</v>
      </c>
    </row>
    <row r="18" spans="1:9" x14ac:dyDescent="0.25">
      <c r="B18" s="6"/>
      <c r="C18" s="6"/>
      <c r="D18" s="6"/>
      <c r="E18" s="6"/>
      <c r="F18" s="6"/>
      <c r="G18" s="6"/>
      <c r="H18" s="6"/>
      <c r="I18" s="6"/>
    </row>
    <row r="19" spans="1:9" ht="15.75" x14ac:dyDescent="0.25">
      <c r="A19" s="22" t="s">
        <v>45</v>
      </c>
      <c r="B19" s="6"/>
      <c r="C19" s="6"/>
      <c r="D19" s="6"/>
      <c r="E19" s="6"/>
      <c r="F19" s="6"/>
      <c r="G19" s="6"/>
      <c r="H19" s="6"/>
      <c r="I19" s="6"/>
    </row>
    <row r="20" spans="1:9" ht="15.75" x14ac:dyDescent="0.25">
      <c r="A20" s="25" t="s">
        <v>74</v>
      </c>
      <c r="B20" s="6"/>
      <c r="C20" s="6"/>
      <c r="D20" s="6"/>
      <c r="E20" s="6"/>
      <c r="F20" s="6"/>
      <c r="G20" s="6"/>
      <c r="H20" s="6"/>
      <c r="I20" s="6"/>
    </row>
    <row r="21" spans="1:9" x14ac:dyDescent="0.25">
      <c r="A21" s="21" t="s">
        <v>46</v>
      </c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s="4" t="s">
        <v>20</v>
      </c>
      <c r="B22" s="7">
        <f>SUM(B23)</f>
        <v>0</v>
      </c>
      <c r="C22" s="7">
        <f t="shared" ref="C22:H22" si="3">SUM(C23)</f>
        <v>720557</v>
      </c>
      <c r="D22" s="7">
        <f t="shared" si="3"/>
        <v>0</v>
      </c>
      <c r="E22" s="7">
        <f t="shared" si="3"/>
        <v>3632670</v>
      </c>
      <c r="F22" s="7">
        <f t="shared" si="3"/>
        <v>4737164</v>
      </c>
      <c r="G22" s="7">
        <f t="shared" si="3"/>
        <v>7321711</v>
      </c>
      <c r="H22" s="7">
        <f t="shared" si="3"/>
        <v>10409064</v>
      </c>
      <c r="I22" s="7"/>
    </row>
    <row r="23" spans="1:9" x14ac:dyDescent="0.25">
      <c r="A23" t="s">
        <v>7</v>
      </c>
      <c r="B23" s="6">
        <v>0</v>
      </c>
      <c r="C23" s="6">
        <v>720557</v>
      </c>
      <c r="D23" s="6">
        <v>0</v>
      </c>
      <c r="E23" s="6">
        <v>3632670</v>
      </c>
      <c r="F23" s="6">
        <v>4737164</v>
      </c>
      <c r="G23" s="6">
        <v>7321711</v>
      </c>
      <c r="H23" s="6">
        <v>10409064</v>
      </c>
      <c r="I23" s="6"/>
    </row>
    <row r="24" spans="1:9" x14ac:dyDescent="0.25">
      <c r="B24" s="6"/>
      <c r="C24" s="6"/>
      <c r="D24" s="6"/>
      <c r="E24" s="6"/>
      <c r="F24" s="6"/>
      <c r="G24" s="6"/>
      <c r="H24" s="6"/>
      <c r="I24" s="6"/>
    </row>
    <row r="25" spans="1:9" x14ac:dyDescent="0.25">
      <c r="A25" s="21" t="s">
        <v>47</v>
      </c>
      <c r="B25" s="7">
        <f>SUM(B26:B27)</f>
        <v>63483063</v>
      </c>
      <c r="C25" s="7">
        <f t="shared" ref="C25:H25" si="4">SUM(C26:C27)</f>
        <v>80186612</v>
      </c>
      <c r="D25" s="7">
        <f t="shared" si="4"/>
        <v>72228411</v>
      </c>
      <c r="E25" s="7">
        <f t="shared" si="4"/>
        <v>115145947</v>
      </c>
      <c r="F25" s="7">
        <f t="shared" si="4"/>
        <v>151364218</v>
      </c>
      <c r="G25" s="7">
        <f t="shared" si="4"/>
        <v>177109345</v>
      </c>
      <c r="H25" s="7">
        <f t="shared" si="4"/>
        <v>192912346</v>
      </c>
      <c r="I25" s="7"/>
    </row>
    <row r="26" spans="1:9" x14ac:dyDescent="0.25">
      <c r="A26" t="s">
        <v>21</v>
      </c>
      <c r="B26" s="6">
        <v>42374798</v>
      </c>
      <c r="C26" s="6">
        <v>61467259</v>
      </c>
      <c r="D26" s="6">
        <v>53139776</v>
      </c>
      <c r="E26" s="6">
        <v>112533074</v>
      </c>
      <c r="F26" s="6">
        <v>150435807</v>
      </c>
      <c r="G26" s="6">
        <v>177102601</v>
      </c>
      <c r="H26" s="6">
        <v>191186822</v>
      </c>
      <c r="I26" s="6"/>
    </row>
    <row r="27" spans="1:9" x14ac:dyDescent="0.25">
      <c r="A27" t="s">
        <v>22</v>
      </c>
      <c r="B27" s="6">
        <v>21108265</v>
      </c>
      <c r="C27" s="6">
        <v>18719353</v>
      </c>
      <c r="D27" s="6">
        <v>19088635</v>
      </c>
      <c r="E27" s="6">
        <v>2612873</v>
      </c>
      <c r="F27" s="6">
        <v>928411</v>
      </c>
      <c r="G27" s="6">
        <v>6744</v>
      </c>
      <c r="H27" s="6">
        <v>1725524</v>
      </c>
      <c r="I27" s="6"/>
    </row>
    <row r="28" spans="1:9" x14ac:dyDescent="0.25">
      <c r="A28" s="1"/>
      <c r="B28" s="6"/>
      <c r="C28" s="6"/>
      <c r="D28" s="6"/>
      <c r="E28" s="6"/>
      <c r="F28" s="6"/>
      <c r="G28" s="6"/>
      <c r="H28" s="6"/>
      <c r="I28" s="6"/>
    </row>
    <row r="29" spans="1:9" x14ac:dyDescent="0.25">
      <c r="A29" s="1"/>
      <c r="B29" s="7">
        <f t="shared" ref="B29:G29" si="5">B22+B25</f>
        <v>63483063</v>
      </c>
      <c r="C29" s="7">
        <f t="shared" si="5"/>
        <v>80907169</v>
      </c>
      <c r="D29" s="7">
        <f t="shared" si="5"/>
        <v>72228411</v>
      </c>
      <c r="E29" s="7">
        <f t="shared" si="5"/>
        <v>118778617</v>
      </c>
      <c r="F29" s="7">
        <f t="shared" si="5"/>
        <v>156101382</v>
      </c>
      <c r="G29" s="7">
        <f t="shared" si="5"/>
        <v>184431056</v>
      </c>
      <c r="H29" s="7">
        <f t="shared" ref="H29" si="6">H22+H25</f>
        <v>203321410</v>
      </c>
      <c r="I29" s="7"/>
    </row>
    <row r="30" spans="1:9" x14ac:dyDescent="0.25">
      <c r="A30" s="1"/>
      <c r="B30" s="7"/>
      <c r="C30" s="7"/>
      <c r="D30" s="7"/>
      <c r="E30" s="7"/>
      <c r="F30" s="7"/>
      <c r="G30" s="7"/>
      <c r="H30" s="7"/>
      <c r="I30" s="7"/>
    </row>
    <row r="31" spans="1:9" x14ac:dyDescent="0.25">
      <c r="A31" s="21" t="s">
        <v>48</v>
      </c>
      <c r="B31" s="7">
        <f>SUM(B32:B34)</f>
        <v>106640295</v>
      </c>
      <c r="C31" s="7">
        <f t="shared" ref="C31:H31" si="7">SUM(C32:C34)</f>
        <v>106868841</v>
      </c>
      <c r="D31" s="7">
        <f t="shared" si="7"/>
        <v>106991465</v>
      </c>
      <c r="E31" s="7">
        <f t="shared" si="7"/>
        <v>109332816</v>
      </c>
      <c r="F31" s="7">
        <f t="shared" si="7"/>
        <v>111135056</v>
      </c>
      <c r="G31" s="7">
        <f t="shared" si="7"/>
        <v>117780579</v>
      </c>
      <c r="H31" s="7">
        <f t="shared" si="7"/>
        <v>135650975</v>
      </c>
      <c r="I31" s="7"/>
    </row>
    <row r="32" spans="1:9" x14ac:dyDescent="0.25">
      <c r="A32" t="s">
        <v>5</v>
      </c>
      <c r="B32" s="6">
        <v>132000000</v>
      </c>
      <c r="C32" s="6">
        <v>132000000</v>
      </c>
      <c r="D32" s="6">
        <v>132000000</v>
      </c>
      <c r="E32" s="6">
        <v>132000000</v>
      </c>
      <c r="F32" s="6">
        <v>132000000</v>
      </c>
      <c r="G32" s="6">
        <v>132000000</v>
      </c>
      <c r="H32" s="6">
        <v>145200000</v>
      </c>
      <c r="I32" s="6"/>
    </row>
    <row r="33" spans="1:9" x14ac:dyDescent="0.25">
      <c r="A33" t="s">
        <v>6</v>
      </c>
      <c r="B33" s="6">
        <v>-59417408</v>
      </c>
      <c r="C33" s="6">
        <v>-59188862</v>
      </c>
      <c r="D33" s="6">
        <v>-59066238</v>
      </c>
      <c r="E33" s="6">
        <v>-56724887</v>
      </c>
      <c r="F33" s="6">
        <v>-54922647</v>
      </c>
      <c r="G33" s="6">
        <v>-48277124</v>
      </c>
      <c r="H33" s="6">
        <v>-43606728</v>
      </c>
      <c r="I33" s="6"/>
    </row>
    <row r="34" spans="1:9" x14ac:dyDescent="0.25">
      <c r="A34" t="s">
        <v>19</v>
      </c>
      <c r="B34" s="6">
        <v>34057703</v>
      </c>
      <c r="C34" s="6">
        <v>34057703</v>
      </c>
      <c r="D34" s="6">
        <v>34057703</v>
      </c>
      <c r="E34" s="6">
        <v>34057703</v>
      </c>
      <c r="F34" s="6">
        <v>34057703</v>
      </c>
      <c r="G34" s="6">
        <v>34057703</v>
      </c>
      <c r="H34" s="6">
        <v>34057703</v>
      </c>
      <c r="I34" s="6"/>
    </row>
    <row r="35" spans="1:9" x14ac:dyDescent="0.25">
      <c r="B35" s="6"/>
      <c r="C35" s="6"/>
      <c r="D35" s="6"/>
      <c r="E35" s="6"/>
      <c r="F35" s="6"/>
      <c r="G35" s="6"/>
      <c r="H35" s="6"/>
      <c r="I35" s="6"/>
    </row>
    <row r="36" spans="1:9" x14ac:dyDescent="0.25">
      <c r="A36" s="1"/>
      <c r="B36" s="7"/>
      <c r="C36" s="7"/>
      <c r="D36" s="7"/>
      <c r="E36" s="7"/>
      <c r="F36" s="7"/>
      <c r="G36" s="6"/>
      <c r="H36" s="6"/>
      <c r="I36" s="6"/>
    </row>
    <row r="37" spans="1:9" x14ac:dyDescent="0.25">
      <c r="A37" s="1"/>
      <c r="B37" s="7">
        <v>170123358</v>
      </c>
      <c r="C37" s="7">
        <v>187776010</v>
      </c>
      <c r="D37" s="7">
        <v>179219876</v>
      </c>
      <c r="E37" s="7">
        <v>228111433</v>
      </c>
      <c r="F37" s="7">
        <f>F31+F29</f>
        <v>267236438</v>
      </c>
      <c r="G37" s="7">
        <f>G31+G29</f>
        <v>302211635</v>
      </c>
      <c r="H37" s="7">
        <f>H31+H29</f>
        <v>338972385</v>
      </c>
      <c r="I37" s="7"/>
    </row>
    <row r="39" spans="1:9" x14ac:dyDescent="0.25">
      <c r="A39" s="23" t="s">
        <v>49</v>
      </c>
      <c r="B39" s="9">
        <f t="shared" ref="B39:H39" si="8">B31/(B32/10)</f>
        <v>8.0788102272727276</v>
      </c>
      <c r="C39" s="9">
        <f t="shared" si="8"/>
        <v>8.0961243181818183</v>
      </c>
      <c r="D39" s="9">
        <f t="shared" si="8"/>
        <v>8.1054140151515153</v>
      </c>
      <c r="E39" s="9">
        <f t="shared" si="8"/>
        <v>8.2827890909090911</v>
      </c>
      <c r="F39" s="9">
        <f t="shared" si="8"/>
        <v>8.4193224242424236</v>
      </c>
      <c r="G39" s="9">
        <f t="shared" si="8"/>
        <v>8.9227711363636359</v>
      </c>
      <c r="H39" s="9">
        <f t="shared" si="8"/>
        <v>9.3423536501377402</v>
      </c>
      <c r="I39" s="9"/>
    </row>
    <row r="40" spans="1:9" x14ac:dyDescent="0.25">
      <c r="A40" s="23" t="s">
        <v>50</v>
      </c>
      <c r="B40" s="6">
        <f>B32/10</f>
        <v>13200000</v>
      </c>
      <c r="C40" s="6">
        <f t="shared" ref="C40:H40" si="9">C32/10</f>
        <v>13200000</v>
      </c>
      <c r="D40" s="6">
        <f t="shared" si="9"/>
        <v>13200000</v>
      </c>
      <c r="E40" s="6">
        <f t="shared" si="9"/>
        <v>13200000</v>
      </c>
      <c r="F40" s="6">
        <f t="shared" si="9"/>
        <v>13200000</v>
      </c>
      <c r="G40" s="6">
        <f t="shared" si="9"/>
        <v>13200000</v>
      </c>
      <c r="H40" s="6">
        <f t="shared" si="9"/>
        <v>14520000</v>
      </c>
      <c r="I40" s="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8"/>
  <sheetViews>
    <sheetView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F22" sqref="F22"/>
    </sheetView>
  </sheetViews>
  <sheetFormatPr defaultRowHeight="15" x14ac:dyDescent="0.25"/>
  <cols>
    <col min="1" max="1" width="42.5703125" customWidth="1"/>
    <col min="2" max="2" width="12.28515625" bestFit="1" customWidth="1"/>
    <col min="3" max="3" width="12.5703125" bestFit="1" customWidth="1"/>
    <col min="4" max="7" width="13.7109375" bestFit="1" customWidth="1"/>
    <col min="8" max="8" width="12.5703125" bestFit="1" customWidth="1"/>
  </cols>
  <sheetData>
    <row r="1" spans="1:9" x14ac:dyDescent="0.25">
      <c r="A1" s="19" t="s">
        <v>14</v>
      </c>
    </row>
    <row r="2" spans="1:9" x14ac:dyDescent="0.25">
      <c r="A2" s="19" t="s">
        <v>73</v>
      </c>
    </row>
    <row r="3" spans="1:9" x14ac:dyDescent="0.25">
      <c r="A3" s="19" t="s">
        <v>44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9" x14ac:dyDescent="0.25">
      <c r="A5" s="23" t="s">
        <v>51</v>
      </c>
      <c r="B5" s="6">
        <v>84824034</v>
      </c>
      <c r="C5" s="6">
        <v>114711498</v>
      </c>
      <c r="D5" s="6">
        <v>133703746</v>
      </c>
      <c r="E5" s="6">
        <v>144870700</v>
      </c>
      <c r="F5" s="6">
        <v>182258220</v>
      </c>
      <c r="G5" s="6">
        <v>249107204</v>
      </c>
      <c r="H5" s="6">
        <v>368290713</v>
      </c>
    </row>
    <row r="6" spans="1:9" x14ac:dyDescent="0.25">
      <c r="A6" t="s">
        <v>12</v>
      </c>
      <c r="B6" s="10">
        <v>71421457</v>
      </c>
      <c r="C6" s="10">
        <v>99366790</v>
      </c>
      <c r="D6" s="10">
        <v>118433754</v>
      </c>
      <c r="E6" s="10">
        <v>122645354</v>
      </c>
      <c r="F6" s="10">
        <v>159214978</v>
      </c>
      <c r="G6" s="10">
        <v>213453711</v>
      </c>
      <c r="H6" s="6">
        <v>317361710</v>
      </c>
      <c r="I6" s="6"/>
    </row>
    <row r="7" spans="1:9" x14ac:dyDescent="0.25">
      <c r="A7" s="23" t="s">
        <v>8</v>
      </c>
      <c r="B7" s="7">
        <f>B5-B6</f>
        <v>13402577</v>
      </c>
      <c r="C7" s="7">
        <f t="shared" ref="C7:H7" si="0">C5-C6</f>
        <v>15344708</v>
      </c>
      <c r="D7" s="7">
        <f t="shared" si="0"/>
        <v>15269992</v>
      </c>
      <c r="E7" s="7">
        <f t="shared" si="0"/>
        <v>22225346</v>
      </c>
      <c r="F7" s="7">
        <f t="shared" si="0"/>
        <v>23043242</v>
      </c>
      <c r="G7" s="7">
        <f t="shared" si="0"/>
        <v>35653493</v>
      </c>
      <c r="H7" s="7">
        <f t="shared" si="0"/>
        <v>50929003</v>
      </c>
    </row>
    <row r="8" spans="1:9" x14ac:dyDescent="0.25">
      <c r="A8" s="1"/>
      <c r="B8" s="7"/>
      <c r="C8" s="7"/>
      <c r="D8" s="7"/>
      <c r="E8" s="7"/>
      <c r="F8" s="7"/>
      <c r="G8" s="7"/>
    </row>
    <row r="9" spans="1:9" s="1" customFormat="1" x14ac:dyDescent="0.25">
      <c r="A9" s="23" t="s">
        <v>52</v>
      </c>
      <c r="B9" s="7">
        <f>SUM(B10)</f>
        <v>2093291</v>
      </c>
      <c r="C9" s="7">
        <f t="shared" ref="C9:H9" si="1">SUM(C10)</f>
        <v>3746277</v>
      </c>
      <c r="D9" s="7">
        <f t="shared" si="1"/>
        <v>6056155</v>
      </c>
      <c r="E9" s="7">
        <f t="shared" si="1"/>
        <v>8507201</v>
      </c>
      <c r="F9" s="7">
        <f t="shared" si="1"/>
        <v>9982941</v>
      </c>
      <c r="G9" s="7">
        <f t="shared" si="1"/>
        <v>14106762</v>
      </c>
      <c r="H9" s="7">
        <f t="shared" si="1"/>
        <v>22853502</v>
      </c>
    </row>
    <row r="10" spans="1:9" x14ac:dyDescent="0.25">
      <c r="A10" t="s">
        <v>23</v>
      </c>
      <c r="B10" s="8">
        <v>2093291</v>
      </c>
      <c r="C10" s="6">
        <v>3746277</v>
      </c>
      <c r="D10" s="6">
        <v>6056155</v>
      </c>
      <c r="E10" s="6">
        <v>8507201</v>
      </c>
      <c r="F10" s="6">
        <v>9982941</v>
      </c>
      <c r="G10" s="6">
        <v>14106762</v>
      </c>
      <c r="H10" s="6">
        <v>22853502</v>
      </c>
    </row>
    <row r="12" spans="1:9" x14ac:dyDescent="0.25">
      <c r="A12" s="23" t="s">
        <v>9</v>
      </c>
      <c r="B12" s="7">
        <f>B7-B9</f>
        <v>11309286</v>
      </c>
      <c r="C12" s="7">
        <f t="shared" ref="C12:H12" si="2">C7-C9</f>
        <v>11598431</v>
      </c>
      <c r="D12" s="7">
        <f t="shared" si="2"/>
        <v>9213837</v>
      </c>
      <c r="E12" s="7">
        <f t="shared" si="2"/>
        <v>13718145</v>
      </c>
      <c r="F12" s="7">
        <f t="shared" si="2"/>
        <v>13060301</v>
      </c>
      <c r="G12" s="7">
        <f t="shared" si="2"/>
        <v>21546731</v>
      </c>
      <c r="H12" s="7">
        <f t="shared" si="2"/>
        <v>28075501</v>
      </c>
    </row>
    <row r="13" spans="1:9" x14ac:dyDescent="0.25">
      <c r="A13" s="24" t="s">
        <v>53</v>
      </c>
      <c r="B13" s="7">
        <f>SUM(B14:B15)</f>
        <v>14683</v>
      </c>
      <c r="C13" s="7">
        <f t="shared" ref="C13:H13" si="3">SUM(C14:C15)</f>
        <v>126473</v>
      </c>
      <c r="D13" s="7">
        <f t="shared" si="3"/>
        <v>52328</v>
      </c>
      <c r="E13" s="7">
        <f t="shared" si="3"/>
        <v>467089</v>
      </c>
      <c r="F13" s="7">
        <f t="shared" si="3"/>
        <v>1227321</v>
      </c>
      <c r="G13" s="7">
        <f t="shared" si="3"/>
        <v>847161</v>
      </c>
      <c r="H13" s="7">
        <f t="shared" si="3"/>
        <v>517653</v>
      </c>
    </row>
    <row r="14" spans="1:9" x14ac:dyDescent="0.25">
      <c r="A14" t="s">
        <v>13</v>
      </c>
      <c r="B14" s="8">
        <v>14683</v>
      </c>
      <c r="C14" s="6">
        <v>32592</v>
      </c>
      <c r="D14" s="6">
        <v>52328</v>
      </c>
      <c r="E14" s="6">
        <v>467089</v>
      </c>
      <c r="F14" s="6">
        <v>662377</v>
      </c>
      <c r="G14" s="6">
        <v>847161</v>
      </c>
      <c r="H14" s="6">
        <v>517653</v>
      </c>
    </row>
    <row r="15" spans="1:9" x14ac:dyDescent="0.25">
      <c r="A15" t="s">
        <v>25</v>
      </c>
      <c r="B15" s="8">
        <v>0</v>
      </c>
      <c r="C15" s="6">
        <v>93881</v>
      </c>
      <c r="D15" s="6">
        <v>0</v>
      </c>
      <c r="E15" s="6">
        <v>0</v>
      </c>
      <c r="F15" s="8">
        <v>564944</v>
      </c>
      <c r="G15" s="6">
        <v>0</v>
      </c>
    </row>
    <row r="16" spans="1:9" x14ac:dyDescent="0.25">
      <c r="A16" t="s">
        <v>24</v>
      </c>
      <c r="B16" s="8">
        <v>0</v>
      </c>
      <c r="C16" s="6">
        <v>0</v>
      </c>
      <c r="D16" s="6">
        <v>235472</v>
      </c>
      <c r="E16" s="8">
        <v>294119</v>
      </c>
      <c r="F16" s="6">
        <v>310177</v>
      </c>
      <c r="G16" s="6">
        <v>434441</v>
      </c>
      <c r="H16" s="6">
        <v>473783</v>
      </c>
    </row>
    <row r="17" spans="1:9" x14ac:dyDescent="0.25">
      <c r="B17" s="8"/>
      <c r="C17" s="6"/>
      <c r="D17" s="6"/>
      <c r="E17" s="8"/>
      <c r="F17" s="6"/>
      <c r="G17" s="6"/>
      <c r="H17" s="6"/>
    </row>
    <row r="18" spans="1:9" s="1" customFormat="1" x14ac:dyDescent="0.25">
      <c r="A18" s="23" t="s">
        <v>54</v>
      </c>
      <c r="B18" s="7">
        <f>B12-B13+B16</f>
        <v>11294603</v>
      </c>
      <c r="C18" s="7">
        <f t="shared" ref="C18:H18" si="4">C12-C13+C16</f>
        <v>11471958</v>
      </c>
      <c r="D18" s="7">
        <f t="shared" si="4"/>
        <v>9396981</v>
      </c>
      <c r="E18" s="7">
        <f t="shared" si="4"/>
        <v>13545175</v>
      </c>
      <c r="F18" s="7">
        <f t="shared" si="4"/>
        <v>12143157</v>
      </c>
      <c r="G18" s="7">
        <f t="shared" si="4"/>
        <v>21134011</v>
      </c>
      <c r="H18" s="7">
        <f t="shared" si="4"/>
        <v>28031631</v>
      </c>
    </row>
    <row r="19" spans="1:9" x14ac:dyDescent="0.25">
      <c r="A19" t="s">
        <v>26</v>
      </c>
      <c r="B19" s="10">
        <v>537838</v>
      </c>
      <c r="C19" s="10">
        <v>546284</v>
      </c>
      <c r="D19" s="10">
        <v>447476</v>
      </c>
      <c r="E19" s="10">
        <v>645009</v>
      </c>
      <c r="F19" s="10">
        <v>605148</v>
      </c>
      <c r="G19" s="10">
        <v>1006382</v>
      </c>
      <c r="H19" s="14">
        <v>1334840</v>
      </c>
    </row>
    <row r="20" spans="1:9" x14ac:dyDescent="0.25">
      <c r="A20" s="23" t="s">
        <v>55</v>
      </c>
      <c r="B20" s="11">
        <f>B18-B19</f>
        <v>10756765</v>
      </c>
      <c r="C20" s="11">
        <f t="shared" ref="C20:H20" si="5">C18-C19</f>
        <v>10925674</v>
      </c>
      <c r="D20" s="11">
        <f t="shared" si="5"/>
        <v>8949505</v>
      </c>
      <c r="E20" s="11">
        <f t="shared" si="5"/>
        <v>12900166</v>
      </c>
      <c r="F20" s="11">
        <f t="shared" si="5"/>
        <v>11538009</v>
      </c>
      <c r="G20" s="11">
        <f t="shared" si="5"/>
        <v>20127629</v>
      </c>
      <c r="H20" s="11">
        <f t="shared" si="5"/>
        <v>26696791</v>
      </c>
    </row>
    <row r="21" spans="1:9" x14ac:dyDescent="0.25">
      <c r="B21" s="11"/>
      <c r="C21" s="11"/>
      <c r="D21" s="11"/>
      <c r="E21" s="11"/>
      <c r="F21" s="7"/>
      <c r="G21" s="7"/>
    </row>
    <row r="22" spans="1:9" x14ac:dyDescent="0.25">
      <c r="A22" s="21" t="s">
        <v>56</v>
      </c>
      <c r="B22" s="11">
        <v>-4033788</v>
      </c>
      <c r="C22" s="7">
        <f>SUM(C23:C24)</f>
        <v>-4097128</v>
      </c>
      <c r="D22" s="7">
        <f t="shared" ref="D22:H22" si="6">SUM(D23:D24)</f>
        <v>-2411771</v>
      </c>
      <c r="E22" s="7">
        <f t="shared" si="6"/>
        <v>-4515059</v>
      </c>
      <c r="F22" s="7">
        <f t="shared" si="6"/>
        <v>-1932823</v>
      </c>
      <c r="G22" s="7">
        <f t="shared" si="6"/>
        <v>-5077510</v>
      </c>
      <c r="H22" s="7">
        <f t="shared" si="6"/>
        <v>-8673011</v>
      </c>
    </row>
    <row r="23" spans="1:9" x14ac:dyDescent="0.25">
      <c r="A23" t="s">
        <v>10</v>
      </c>
      <c r="B23" s="7"/>
      <c r="C23" s="8">
        <v>-3376571</v>
      </c>
      <c r="D23" s="6">
        <v>-3132328</v>
      </c>
      <c r="E23" s="6">
        <v>-882389</v>
      </c>
      <c r="F23" s="6">
        <v>-828329</v>
      </c>
      <c r="G23" s="6">
        <v>-2492963</v>
      </c>
      <c r="H23" s="6">
        <v>-5585658</v>
      </c>
      <c r="I23" s="6"/>
    </row>
    <row r="24" spans="1:9" x14ac:dyDescent="0.25">
      <c r="A24" t="s">
        <v>11</v>
      </c>
      <c r="B24" s="12"/>
      <c r="C24" s="12">
        <v>-720557</v>
      </c>
      <c r="D24" s="12">
        <v>720557</v>
      </c>
      <c r="E24" s="12">
        <v>-3632670</v>
      </c>
      <c r="F24" s="12">
        <v>-1104494</v>
      </c>
      <c r="G24" s="12">
        <v>-2584547</v>
      </c>
      <c r="H24" s="14">
        <v>-3087353</v>
      </c>
      <c r="I24" s="6"/>
    </row>
    <row r="25" spans="1:9" x14ac:dyDescent="0.25">
      <c r="A25" s="23" t="s">
        <v>57</v>
      </c>
      <c r="B25" s="13">
        <f>B20+B22</f>
        <v>6722977</v>
      </c>
      <c r="C25" s="13">
        <f t="shared" ref="C25:H25" si="7">C20+C22</f>
        <v>6828546</v>
      </c>
      <c r="D25" s="13">
        <f t="shared" si="7"/>
        <v>6537734</v>
      </c>
      <c r="E25" s="13">
        <f t="shared" si="7"/>
        <v>8385107</v>
      </c>
      <c r="F25" s="13">
        <f t="shared" si="7"/>
        <v>9605186</v>
      </c>
      <c r="G25" s="13">
        <f t="shared" si="7"/>
        <v>15050119</v>
      </c>
      <c r="H25" s="13">
        <f t="shared" si="7"/>
        <v>18023780</v>
      </c>
    </row>
    <row r="26" spans="1:9" x14ac:dyDescent="0.25">
      <c r="A26" s="1"/>
      <c r="B26" s="6"/>
      <c r="C26" s="6"/>
      <c r="D26" s="6"/>
      <c r="E26" s="6"/>
      <c r="F26" s="6"/>
      <c r="G26" s="6"/>
      <c r="H26" s="6"/>
    </row>
    <row r="27" spans="1:9" x14ac:dyDescent="0.25">
      <c r="A27" s="23" t="s">
        <v>58</v>
      </c>
      <c r="B27" s="9">
        <f>B25/('1'!B32/10)</f>
        <v>0.50931643939393945</v>
      </c>
      <c r="C27" s="9">
        <f>C25/('1'!C32/10)</f>
        <v>0.51731409090909086</v>
      </c>
      <c r="D27" s="9">
        <f>D25/('1'!D32/10)</f>
        <v>0.4952828787878788</v>
      </c>
      <c r="E27" s="9">
        <f>E25/('1'!E32/10)</f>
        <v>0.63523537878787883</v>
      </c>
      <c r="F27" s="9">
        <f>F25/('1'!F32/10)</f>
        <v>0.72766560606060604</v>
      </c>
      <c r="G27" s="9">
        <f>G25/('1'!G32/10)</f>
        <v>1.1401605303030302</v>
      </c>
      <c r="H27" s="9">
        <f>H25/('1'!H32/10)</f>
        <v>1.2413071625344352</v>
      </c>
    </row>
    <row r="28" spans="1:9" x14ac:dyDescent="0.25">
      <c r="A28" s="24" t="s">
        <v>59</v>
      </c>
      <c r="B28" s="6">
        <f>'1'!B32/10</f>
        <v>13200000</v>
      </c>
      <c r="C28" s="6">
        <f>'1'!C32/10</f>
        <v>13200000</v>
      </c>
      <c r="D28" s="6">
        <f>'1'!D32/10</f>
        <v>13200000</v>
      </c>
      <c r="E28" s="6">
        <f>'1'!E32/10</f>
        <v>13200000</v>
      </c>
      <c r="F28" s="6">
        <f>'1'!F32/10</f>
        <v>13200000</v>
      </c>
      <c r="G28" s="6">
        <f>'1'!G32/10</f>
        <v>13200000</v>
      </c>
      <c r="H28" s="6">
        <f>'1'!H32/10</f>
        <v>14520000</v>
      </c>
    </row>
    <row r="47" spans="1:2" x14ac:dyDescent="0.25">
      <c r="B47" s="5"/>
    </row>
    <row r="48" spans="1:2" x14ac:dyDescent="0.25">
      <c r="A48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1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I5" sqref="I5"/>
    </sheetView>
  </sheetViews>
  <sheetFormatPr defaultRowHeight="15" x14ac:dyDescent="0.25"/>
  <cols>
    <col min="1" max="1" width="46.7109375" customWidth="1"/>
    <col min="2" max="2" width="15.28515625" bestFit="1" customWidth="1"/>
    <col min="3" max="3" width="13.42578125" bestFit="1" customWidth="1"/>
    <col min="4" max="7" width="13.7109375" bestFit="1" customWidth="1"/>
    <col min="8" max="8" width="13.28515625" customWidth="1"/>
  </cols>
  <sheetData>
    <row r="1" spans="1:9" x14ac:dyDescent="0.25">
      <c r="A1" s="19" t="s">
        <v>14</v>
      </c>
    </row>
    <row r="2" spans="1:9" x14ac:dyDescent="0.25">
      <c r="A2" s="19" t="s">
        <v>72</v>
      </c>
    </row>
    <row r="3" spans="1:9" x14ac:dyDescent="0.25">
      <c r="A3" s="19" t="s">
        <v>44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23" t="s">
        <v>60</v>
      </c>
      <c r="B5" s="6"/>
      <c r="C5" s="6"/>
      <c r="D5" s="6"/>
      <c r="E5" s="6"/>
      <c r="F5" s="6"/>
      <c r="G5" s="6"/>
    </row>
    <row r="6" spans="1:9" x14ac:dyDescent="0.25">
      <c r="A6" t="s">
        <v>27</v>
      </c>
      <c r="B6" s="6">
        <v>85322516</v>
      </c>
      <c r="C6" s="6">
        <v>112773810</v>
      </c>
      <c r="D6" s="6">
        <v>138716780</v>
      </c>
      <c r="E6" s="6">
        <v>148638838</v>
      </c>
      <c r="F6" s="6">
        <v>196406157</v>
      </c>
      <c r="G6" s="6">
        <v>255251528</v>
      </c>
      <c r="H6" s="6">
        <v>382749631</v>
      </c>
    </row>
    <row r="7" spans="1:9" x14ac:dyDescent="0.25">
      <c r="A7" t="s">
        <v>28</v>
      </c>
      <c r="B7" s="12">
        <v>-58556475</v>
      </c>
      <c r="C7" s="12">
        <v>-101414740</v>
      </c>
      <c r="D7" s="12">
        <v>-130688145</v>
      </c>
      <c r="E7" s="12">
        <v>-115709115</v>
      </c>
      <c r="F7" s="12">
        <v>-156804990</v>
      </c>
      <c r="G7" s="12">
        <v>-222666780</v>
      </c>
      <c r="H7" s="14">
        <v>-340509966</v>
      </c>
    </row>
    <row r="8" spans="1:9" x14ac:dyDescent="0.25">
      <c r="A8" t="s">
        <v>36</v>
      </c>
      <c r="B8" s="12"/>
      <c r="C8" s="12"/>
      <c r="D8" s="12"/>
      <c r="E8" s="12"/>
      <c r="F8" s="12"/>
      <c r="G8" s="12"/>
      <c r="H8" s="6">
        <v>-5031907</v>
      </c>
    </row>
    <row r="9" spans="1:9" x14ac:dyDescent="0.25">
      <c r="A9" t="s">
        <v>37</v>
      </c>
      <c r="B9" s="12"/>
      <c r="C9" s="12"/>
      <c r="D9" s="12"/>
      <c r="E9" s="12"/>
      <c r="F9" s="12"/>
      <c r="G9" s="12"/>
    </row>
    <row r="10" spans="1:9" ht="15.75" x14ac:dyDescent="0.25">
      <c r="A10" s="2"/>
      <c r="B10" s="15">
        <f>SUM(B6:B9)</f>
        <v>26766041</v>
      </c>
      <c r="C10" s="15">
        <f t="shared" ref="C10:H10" si="0">SUM(C6:C9)</f>
        <v>11359070</v>
      </c>
      <c r="D10" s="15">
        <f t="shared" si="0"/>
        <v>8028635</v>
      </c>
      <c r="E10" s="15">
        <f t="shared" si="0"/>
        <v>32929723</v>
      </c>
      <c r="F10" s="15">
        <f t="shared" si="0"/>
        <v>39601167</v>
      </c>
      <c r="G10" s="15">
        <f t="shared" si="0"/>
        <v>32584748</v>
      </c>
      <c r="H10" s="15">
        <f t="shared" si="0"/>
        <v>37207758</v>
      </c>
    </row>
    <row r="11" spans="1:9" ht="15.75" x14ac:dyDescent="0.25">
      <c r="A11" s="2"/>
      <c r="B11" s="6"/>
      <c r="C11" s="6"/>
      <c r="D11" s="6"/>
      <c r="E11" s="6"/>
      <c r="F11" s="6"/>
      <c r="G11" s="6"/>
    </row>
    <row r="12" spans="1:9" x14ac:dyDescent="0.25">
      <c r="A12" s="23" t="s">
        <v>61</v>
      </c>
      <c r="B12" s="6"/>
      <c r="C12" s="6"/>
      <c r="D12" s="6"/>
      <c r="E12" s="6"/>
      <c r="F12" s="6"/>
      <c r="G12" s="6"/>
    </row>
    <row r="13" spans="1:9" x14ac:dyDescent="0.25">
      <c r="A13" s="3" t="s">
        <v>29</v>
      </c>
      <c r="B13" s="6">
        <v>-3784573</v>
      </c>
      <c r="C13" s="6">
        <v>-3393909</v>
      </c>
      <c r="D13" s="6">
        <v>-1393593</v>
      </c>
      <c r="E13" s="6">
        <v>-7458560</v>
      </c>
      <c r="F13" s="6">
        <v>-33098546</v>
      </c>
      <c r="G13" s="6">
        <v>-24731538</v>
      </c>
      <c r="H13" s="6">
        <v>-14665458</v>
      </c>
    </row>
    <row r="14" spans="1:9" x14ac:dyDescent="0.25">
      <c r="A14" s="3" t="s">
        <v>18</v>
      </c>
      <c r="B14" s="6">
        <v>-2919726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</row>
    <row r="15" spans="1:9" x14ac:dyDescent="0.25">
      <c r="A15" t="s">
        <v>30</v>
      </c>
      <c r="B15" s="6">
        <v>0</v>
      </c>
      <c r="C15" s="6">
        <v>0</v>
      </c>
      <c r="D15" s="6">
        <v>0</v>
      </c>
      <c r="E15" s="6">
        <v>0</v>
      </c>
      <c r="F15" s="6">
        <v>1418050</v>
      </c>
      <c r="G15" s="6"/>
    </row>
    <row r="16" spans="1:9" x14ac:dyDescent="0.25">
      <c r="A16" t="s">
        <v>31</v>
      </c>
      <c r="B16" s="10">
        <v>0</v>
      </c>
      <c r="C16" s="10">
        <v>0</v>
      </c>
      <c r="D16" s="10">
        <v>0</v>
      </c>
      <c r="E16" s="10">
        <v>0</v>
      </c>
      <c r="F16" s="10">
        <v>5591266</v>
      </c>
      <c r="G16" s="10"/>
    </row>
    <row r="17" spans="1:8" x14ac:dyDescent="0.25">
      <c r="A17" s="1"/>
      <c r="B17" s="7">
        <f>SUM(B13:B16)</f>
        <v>-6704299</v>
      </c>
      <c r="C17" s="7">
        <f t="shared" ref="C17:G17" si="1">SUM(C13:C16)</f>
        <v>-3393909</v>
      </c>
      <c r="D17" s="7">
        <f t="shared" si="1"/>
        <v>-1393593</v>
      </c>
      <c r="E17" s="7">
        <f t="shared" si="1"/>
        <v>-7458560</v>
      </c>
      <c r="F17" s="7">
        <f t="shared" si="1"/>
        <v>-26089230</v>
      </c>
      <c r="G17" s="7">
        <f t="shared" si="1"/>
        <v>-24731538</v>
      </c>
      <c r="H17" s="7">
        <f t="shared" ref="H17" si="2">H13+H14</f>
        <v>-14665458</v>
      </c>
    </row>
    <row r="18" spans="1:8" x14ac:dyDescent="0.25">
      <c r="B18" s="6"/>
      <c r="C18" s="6"/>
      <c r="D18" s="6"/>
      <c r="E18" s="6"/>
      <c r="F18" s="6"/>
      <c r="G18" s="6"/>
    </row>
    <row r="19" spans="1:8" x14ac:dyDescent="0.25">
      <c r="A19" s="23" t="s">
        <v>62</v>
      </c>
      <c r="B19" s="6"/>
      <c r="C19" s="6"/>
      <c r="D19" s="6"/>
      <c r="E19" s="6"/>
      <c r="F19" s="6"/>
      <c r="G19" s="6"/>
    </row>
    <row r="20" spans="1:8" x14ac:dyDescent="0.25">
      <c r="A20" t="s">
        <v>32</v>
      </c>
      <c r="B20" s="6">
        <v>-4293000</v>
      </c>
      <c r="C20" s="6">
        <v>-4293000</v>
      </c>
      <c r="D20" s="6">
        <v>-4828981</v>
      </c>
      <c r="E20" s="6">
        <v>-7753086</v>
      </c>
      <c r="F20" s="6">
        <v>-7049872</v>
      </c>
      <c r="G20" s="6">
        <v>-7051735</v>
      </c>
      <c r="H20" s="6">
        <v>-111775</v>
      </c>
    </row>
    <row r="21" spans="1:8" x14ac:dyDescent="0.25">
      <c r="A21" t="s">
        <v>35</v>
      </c>
      <c r="B21" s="6">
        <v>1919226</v>
      </c>
      <c r="C21" s="6">
        <v>-81912</v>
      </c>
      <c r="D21" s="6">
        <v>369282</v>
      </c>
      <c r="E21" s="6">
        <v>406277</v>
      </c>
      <c r="F21" s="6">
        <v>-1684462</v>
      </c>
      <c r="G21" s="6">
        <v>-921667</v>
      </c>
    </row>
    <row r="22" spans="1:8" x14ac:dyDescent="0.25">
      <c r="A22" t="s">
        <v>38</v>
      </c>
      <c r="B22" s="6"/>
      <c r="C22" s="6"/>
      <c r="D22" s="6"/>
      <c r="E22" s="6"/>
      <c r="F22" s="6"/>
      <c r="G22" s="6"/>
      <c r="H22">
        <v>1725525</v>
      </c>
    </row>
    <row r="23" spans="1:8" x14ac:dyDescent="0.25">
      <c r="A23" t="s">
        <v>34</v>
      </c>
      <c r="B23" s="6">
        <v>-18869080</v>
      </c>
      <c r="C23" s="6">
        <v>-2307000</v>
      </c>
      <c r="D23" s="6">
        <v>0</v>
      </c>
      <c r="E23" s="8">
        <v>-16882039</v>
      </c>
      <c r="F23" s="6">
        <v>0</v>
      </c>
      <c r="G23" s="6">
        <v>0</v>
      </c>
    </row>
    <row r="24" spans="1:8" s="1" customFormat="1" x14ac:dyDescent="0.25">
      <c r="B24" s="7">
        <f>SUM(B20:B23)</f>
        <v>-21242854</v>
      </c>
      <c r="C24" s="7">
        <f t="shared" ref="C24:G24" si="3">SUM(C20:C23)</f>
        <v>-6681912</v>
      </c>
      <c r="D24" s="7">
        <f t="shared" si="3"/>
        <v>-4459699</v>
      </c>
      <c r="E24" s="7">
        <f t="shared" si="3"/>
        <v>-24228848</v>
      </c>
      <c r="F24" s="7">
        <f t="shared" si="3"/>
        <v>-8734334</v>
      </c>
      <c r="G24" s="7">
        <f t="shared" si="3"/>
        <v>-7973402</v>
      </c>
      <c r="H24" s="7">
        <f t="shared" ref="H24" si="4">SUM(H20:H23)</f>
        <v>1613750</v>
      </c>
    </row>
    <row r="25" spans="1:8" x14ac:dyDescent="0.25">
      <c r="B25" s="6"/>
      <c r="C25" s="6"/>
      <c r="D25" s="6"/>
      <c r="E25" s="6"/>
      <c r="F25" s="6"/>
      <c r="G25" s="6"/>
      <c r="H25" s="6"/>
    </row>
    <row r="26" spans="1:8" x14ac:dyDescent="0.25">
      <c r="A26" s="1" t="s">
        <v>63</v>
      </c>
      <c r="B26" s="7">
        <f t="shared" ref="B26:H26" si="5">B10+B17+B24</f>
        <v>-1181112</v>
      </c>
      <c r="C26" s="7">
        <f t="shared" si="5"/>
        <v>1283249</v>
      </c>
      <c r="D26" s="7">
        <f t="shared" si="5"/>
        <v>2175343</v>
      </c>
      <c r="E26" s="7">
        <f t="shared" si="5"/>
        <v>1242315</v>
      </c>
      <c r="F26" s="7">
        <f t="shared" si="5"/>
        <v>4777603</v>
      </c>
      <c r="G26" s="7">
        <f t="shared" si="5"/>
        <v>-120192</v>
      </c>
      <c r="H26" s="7">
        <f t="shared" si="5"/>
        <v>24156050</v>
      </c>
    </row>
    <row r="27" spans="1:8" x14ac:dyDescent="0.25">
      <c r="A27" s="24" t="s">
        <v>64</v>
      </c>
      <c r="B27" s="6">
        <v>2016528</v>
      </c>
      <c r="C27" s="6">
        <v>835416</v>
      </c>
      <c r="D27" s="6">
        <v>2118664</v>
      </c>
      <c r="E27" s="6">
        <v>4294006</v>
      </c>
      <c r="F27" s="6">
        <v>5536321</v>
      </c>
      <c r="G27" s="6">
        <v>10313924</v>
      </c>
      <c r="H27" s="6">
        <v>10193732</v>
      </c>
    </row>
    <row r="28" spans="1:8" x14ac:dyDescent="0.25">
      <c r="A28" s="23" t="s">
        <v>65</v>
      </c>
      <c r="B28" s="7">
        <f>B26+B27</f>
        <v>835416</v>
      </c>
      <c r="C28" s="7">
        <f t="shared" ref="C28:H28" si="6">C26+C27</f>
        <v>2118665</v>
      </c>
      <c r="D28" s="7">
        <f t="shared" si="6"/>
        <v>4294007</v>
      </c>
      <c r="E28" s="7">
        <f t="shared" si="6"/>
        <v>5536321</v>
      </c>
      <c r="F28" s="7">
        <f t="shared" si="6"/>
        <v>10313924</v>
      </c>
      <c r="G28" s="7">
        <f t="shared" si="6"/>
        <v>10193732</v>
      </c>
      <c r="H28" s="7">
        <f t="shared" si="6"/>
        <v>34349782</v>
      </c>
    </row>
    <row r="29" spans="1:8" x14ac:dyDescent="0.25">
      <c r="B29" s="7"/>
      <c r="C29" s="7"/>
      <c r="D29" s="7"/>
      <c r="E29" s="7"/>
      <c r="F29" s="7"/>
      <c r="G29" s="7"/>
      <c r="H29" s="7"/>
    </row>
    <row r="30" spans="1:8" x14ac:dyDescent="0.25">
      <c r="A30" s="23" t="s">
        <v>66</v>
      </c>
      <c r="B30" s="9">
        <f>B10/('1'!B32/10)</f>
        <v>2.0277303787878789</v>
      </c>
      <c r="C30" s="9">
        <f>C10/('1'!C32/10)</f>
        <v>0.86053560606060608</v>
      </c>
      <c r="D30" s="9">
        <f>D10/('1'!D32/10)</f>
        <v>0.60822992424242428</v>
      </c>
      <c r="E30" s="9">
        <f>E10/('1'!E32/10)</f>
        <v>2.494675984848485</v>
      </c>
      <c r="F30" s="9">
        <f>F10/('1'!F32/10)</f>
        <v>3.000088409090909</v>
      </c>
      <c r="G30" s="9">
        <f>G10/('1'!G32/10)</f>
        <v>2.4685415151515153</v>
      </c>
      <c r="H30" s="9">
        <f>H10/('1'!H32/10)</f>
        <v>2.5625177685950411</v>
      </c>
    </row>
    <row r="31" spans="1:8" x14ac:dyDescent="0.25">
      <c r="A31" s="23" t="s">
        <v>67</v>
      </c>
      <c r="B31" s="6">
        <f>'1'!B32/10</f>
        <v>13200000</v>
      </c>
      <c r="C31" s="6">
        <f>'1'!C32/10</f>
        <v>13200000</v>
      </c>
      <c r="D31" s="6">
        <f>'1'!D32/10</f>
        <v>13200000</v>
      </c>
      <c r="E31" s="6">
        <f>'1'!E32/10</f>
        <v>13200000</v>
      </c>
      <c r="F31" s="6">
        <f>'1'!F32/10</f>
        <v>13200000</v>
      </c>
      <c r="G31" s="6">
        <f>'1'!G32/10</f>
        <v>13200000</v>
      </c>
      <c r="H31" s="6">
        <f>'1'!H32/10</f>
        <v>14520000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5" sqref="A5:A11"/>
    </sheetView>
  </sheetViews>
  <sheetFormatPr defaultRowHeight="15" x14ac:dyDescent="0.25"/>
  <cols>
    <col min="1" max="1" width="16.5703125" bestFit="1" customWidth="1"/>
  </cols>
  <sheetData>
    <row r="1" spans="1:8" x14ac:dyDescent="0.25">
      <c r="A1" s="19" t="s">
        <v>14</v>
      </c>
    </row>
    <row r="2" spans="1:8" x14ac:dyDescent="0.25">
      <c r="A2" s="19" t="s">
        <v>43</v>
      </c>
    </row>
    <row r="3" spans="1:8" x14ac:dyDescent="0.25">
      <c r="A3" s="19" t="s">
        <v>44</v>
      </c>
    </row>
    <row r="4" spans="1:8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t="s">
        <v>68</v>
      </c>
      <c r="B5" s="16">
        <f>'2'!B25/'1'!B17</f>
        <v>3.9518247694123224E-2</v>
      </c>
      <c r="C5" s="16">
        <f>'2'!C25/'1'!C17</f>
        <v>3.6365380220827997E-2</v>
      </c>
      <c r="D5" s="16">
        <f>'2'!D25/'1'!D17</f>
        <v>3.6478844770983128E-2</v>
      </c>
      <c r="E5" s="16">
        <f>'2'!E25/'1'!E17</f>
        <v>3.6758819537116315E-2</v>
      </c>
      <c r="F5" s="16">
        <f>'2'!F25/'1'!F17</f>
        <v>3.5942650770017182E-2</v>
      </c>
      <c r="G5" s="16">
        <f>'2'!G25/'1'!G17</f>
        <v>4.9799932421529698E-2</v>
      </c>
      <c r="H5" s="16">
        <f>'2'!H25/'1'!H17</f>
        <v>5.3171824011563659E-2</v>
      </c>
    </row>
    <row r="6" spans="1:8" x14ac:dyDescent="0.25">
      <c r="A6" t="s">
        <v>69</v>
      </c>
      <c r="B6" s="16">
        <f>'2'!B25/'1'!B31</f>
        <v>6.3043495894305246E-2</v>
      </c>
      <c r="C6" s="16">
        <f>'2'!C25/'1'!C31</f>
        <v>6.389651030275513E-2</v>
      </c>
      <c r="D6" s="16">
        <f>'2'!D25/'1'!D31</f>
        <v>6.1105191895446991E-2</v>
      </c>
      <c r="E6" s="16">
        <f>'2'!E25/'1'!E31</f>
        <v>7.6693414720059888E-2</v>
      </c>
      <c r="F6" s="16">
        <f>'2'!F25/'1'!F31</f>
        <v>8.6428048409855476E-2</v>
      </c>
      <c r="G6" s="16">
        <f>'2'!G25/'1'!G31</f>
        <v>0.12778099010703622</v>
      </c>
      <c r="H6" s="16">
        <f>'2'!H25/'1'!H31</f>
        <v>0.13286878328740356</v>
      </c>
    </row>
    <row r="7" spans="1:8" x14ac:dyDescent="0.25">
      <c r="A7" t="s">
        <v>39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1</v>
      </c>
    </row>
    <row r="8" spans="1:8" x14ac:dyDescent="0.25">
      <c r="A8" t="s">
        <v>40</v>
      </c>
      <c r="B8" s="18">
        <f>'1'!B9/'1'!B25</f>
        <v>1.2990640826514626</v>
      </c>
      <c r="C8" s="18">
        <f>'1'!C9/'1'!C25</f>
        <v>1.2702482055233859</v>
      </c>
      <c r="D8" s="18">
        <f>'1'!D9/'1'!D25</f>
        <v>1.3438722610137444</v>
      </c>
      <c r="E8" s="18">
        <f>'1'!E9/'1'!E25</f>
        <v>1.1680858467384874</v>
      </c>
      <c r="F8" s="18">
        <f>'1'!F9/'1'!F25</f>
        <v>0.9618599291412453</v>
      </c>
      <c r="G8" s="18">
        <f>'1'!G9/'1'!G25</f>
        <v>0.91942808551406474</v>
      </c>
      <c r="H8" s="18">
        <f>'1'!H9/'1'!H25</f>
        <v>1.2937101288478448</v>
      </c>
    </row>
    <row r="9" spans="1:8" x14ac:dyDescent="0.25">
      <c r="A9" t="s">
        <v>41</v>
      </c>
      <c r="B9" s="16">
        <f>'2'!B25/'2'!B5</f>
        <v>7.9257925884543529E-2</v>
      </c>
      <c r="C9" s="16">
        <f>'2'!C25/'2'!C5</f>
        <v>5.9527999538459518E-2</v>
      </c>
      <c r="D9" s="16">
        <f>'2'!D25/'2'!D5</f>
        <v>4.8897164033085506E-2</v>
      </c>
      <c r="E9" s="16">
        <f>'2'!E25/'2'!E5</f>
        <v>5.7879937074922672E-2</v>
      </c>
      <c r="F9" s="16">
        <f>'2'!F25/'2'!F5</f>
        <v>5.2700975571911106E-2</v>
      </c>
      <c r="G9" s="16">
        <f>'2'!G25/'2'!G5</f>
        <v>6.041623348636678E-2</v>
      </c>
      <c r="H9" s="16">
        <f>'2'!H25/'2'!H5</f>
        <v>4.8939002162674682E-2</v>
      </c>
    </row>
    <row r="10" spans="1:8" x14ac:dyDescent="0.25">
      <c r="A10" t="s">
        <v>42</v>
      </c>
      <c r="B10" s="16">
        <f>'2'!B12/'2'!B5</f>
        <v>0.13332643434524702</v>
      </c>
      <c r="C10" s="16">
        <f>'2'!C12/'2'!C5</f>
        <v>0.10110957665290013</v>
      </c>
      <c r="D10" s="16">
        <f>'2'!D12/'2'!D5</f>
        <v>6.8912332493661022E-2</v>
      </c>
      <c r="E10" s="16">
        <f>'2'!E12/'2'!E5</f>
        <v>9.469233599340654E-2</v>
      </c>
      <c r="F10" s="16">
        <f>'2'!F12/'2'!F5</f>
        <v>7.1658227541122693E-2</v>
      </c>
      <c r="G10" s="16">
        <f>'2'!G12/'2'!G5</f>
        <v>8.6495816475865545E-2</v>
      </c>
      <c r="H10" s="16">
        <f>'2'!H12/'2'!H5</f>
        <v>7.6231900531252325E-2</v>
      </c>
    </row>
    <row r="11" spans="1:8" x14ac:dyDescent="0.25">
      <c r="A11" t="s">
        <v>70</v>
      </c>
      <c r="B11" s="16">
        <f>'2'!B25/('1'!B31)</f>
        <v>6.3043495894305246E-2</v>
      </c>
      <c r="C11" s="16">
        <f>'2'!C25/('1'!C31)</f>
        <v>6.389651030275513E-2</v>
      </c>
      <c r="D11" s="16">
        <f>'2'!D25/('1'!D31)</f>
        <v>6.1105191895446991E-2</v>
      </c>
      <c r="E11" s="16">
        <f>'2'!E25/('1'!E31)</f>
        <v>7.6693414720059888E-2</v>
      </c>
      <c r="F11" s="16">
        <f>'2'!F25/('1'!F31)</f>
        <v>8.6428048409855476E-2</v>
      </c>
      <c r="G11" s="16">
        <f>'2'!G25/('1'!G31)</f>
        <v>0.12778099010703622</v>
      </c>
      <c r="H11" s="16">
        <f>'2'!H25/('1'!H31)</f>
        <v>0.13286878328740356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2020-04-11T14:32:12Z</dcterms:modified>
</cp:coreProperties>
</file>