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3" l="1"/>
  <c r="I30" i="3"/>
  <c r="I22" i="3"/>
  <c r="I12" i="3"/>
  <c r="I37" i="3" s="1"/>
  <c r="C10" i="2"/>
  <c r="D10" i="2"/>
  <c r="E10" i="2"/>
  <c r="F10" i="2"/>
  <c r="G10" i="2"/>
  <c r="H10" i="2"/>
  <c r="I10" i="2"/>
  <c r="B10" i="2"/>
  <c r="I29" i="2"/>
  <c r="I23" i="2"/>
  <c r="H8" i="2"/>
  <c r="I8" i="2"/>
  <c r="I57" i="1"/>
  <c r="I56" i="1"/>
  <c r="I52" i="1"/>
  <c r="I53" i="1" s="1"/>
  <c r="I54" i="1" s="1"/>
  <c r="I40" i="1"/>
  <c r="I35" i="1"/>
  <c r="I23" i="1"/>
  <c r="I13" i="1"/>
  <c r="C22" i="3"/>
  <c r="D22" i="3"/>
  <c r="E22" i="3"/>
  <c r="F22" i="3"/>
  <c r="G22" i="3"/>
  <c r="H22" i="3"/>
  <c r="B22" i="3"/>
  <c r="I32" i="3" l="1"/>
  <c r="I35" i="3" s="1"/>
  <c r="I24" i="1"/>
  <c r="C38" i="3"/>
  <c r="D38" i="3"/>
  <c r="E38" i="3"/>
  <c r="F38" i="3"/>
  <c r="G38" i="3"/>
  <c r="H38" i="3"/>
  <c r="B38" i="3"/>
  <c r="C29" i="2" l="1"/>
  <c r="D29" i="2"/>
  <c r="E29" i="2"/>
  <c r="F29" i="2"/>
  <c r="G29" i="2"/>
  <c r="H29" i="2"/>
  <c r="B29" i="2"/>
  <c r="C57" i="1"/>
  <c r="D57" i="1"/>
  <c r="E57" i="1"/>
  <c r="F57" i="1"/>
  <c r="G57" i="1"/>
  <c r="H57" i="1"/>
  <c r="B57" i="1"/>
  <c r="H30" i="3" l="1"/>
  <c r="H12" i="3"/>
  <c r="H37" i="3" s="1"/>
  <c r="H23" i="2"/>
  <c r="H40" i="1"/>
  <c r="H52" i="1"/>
  <c r="H35" i="1"/>
  <c r="H23" i="1"/>
  <c r="H13" i="1"/>
  <c r="F13" i="1"/>
  <c r="G13" i="1"/>
  <c r="F23" i="1"/>
  <c r="G23" i="1"/>
  <c r="F35" i="1"/>
  <c r="G35" i="1"/>
  <c r="F40" i="1"/>
  <c r="G40" i="1"/>
  <c r="G24" i="1" l="1"/>
  <c r="H53" i="1"/>
  <c r="H54" i="1" s="1"/>
  <c r="G7" i="4"/>
  <c r="H24" i="1"/>
  <c r="H8" i="4"/>
  <c r="F24" i="1"/>
  <c r="F7" i="4"/>
  <c r="H56" i="1"/>
  <c r="H7" i="4"/>
  <c r="H32" i="3"/>
  <c r="H35" i="3" s="1"/>
  <c r="C8" i="2" l="1"/>
  <c r="D8" i="2"/>
  <c r="E8" i="2"/>
  <c r="F8" i="2"/>
  <c r="G8" i="2"/>
  <c r="F12" i="3" l="1"/>
  <c r="F37" i="3" s="1"/>
  <c r="E30" i="3"/>
  <c r="C30" i="3"/>
  <c r="D30" i="3"/>
  <c r="F30" i="3"/>
  <c r="G30" i="3"/>
  <c r="C12" i="3"/>
  <c r="C37" i="3" s="1"/>
  <c r="D12" i="3"/>
  <c r="D37" i="3" s="1"/>
  <c r="E12" i="3"/>
  <c r="E37" i="3" s="1"/>
  <c r="G12" i="3"/>
  <c r="G37" i="3" s="1"/>
  <c r="B12" i="3"/>
  <c r="B37" i="3" s="1"/>
  <c r="C23" i="2"/>
  <c r="D23" i="2"/>
  <c r="E23" i="2"/>
  <c r="F23" i="2"/>
  <c r="B23" i="2"/>
  <c r="E40" i="1"/>
  <c r="D40" i="1"/>
  <c r="C52" i="1"/>
  <c r="D52" i="1"/>
  <c r="E52" i="1"/>
  <c r="F52" i="1"/>
  <c r="F8" i="4" s="1"/>
  <c r="G52" i="1"/>
  <c r="G8" i="4" s="1"/>
  <c r="C40" i="1"/>
  <c r="C35" i="1"/>
  <c r="D35" i="1"/>
  <c r="E35" i="1"/>
  <c r="F56" i="1"/>
  <c r="G56" i="1"/>
  <c r="C23" i="1"/>
  <c r="D23" i="1"/>
  <c r="E23" i="1"/>
  <c r="C13" i="1"/>
  <c r="D13" i="1"/>
  <c r="E13" i="1"/>
  <c r="B52" i="1"/>
  <c r="B40" i="1"/>
  <c r="B35" i="1"/>
  <c r="B23" i="1"/>
  <c r="B13" i="1"/>
  <c r="C8" i="4" l="1"/>
  <c r="B56" i="1"/>
  <c r="B7" i="4"/>
  <c r="D56" i="1"/>
  <c r="D7" i="4"/>
  <c r="C56" i="1"/>
  <c r="C7" i="4"/>
  <c r="E8" i="4"/>
  <c r="B8" i="4"/>
  <c r="D8" i="4"/>
  <c r="E56" i="1"/>
  <c r="E7" i="4"/>
  <c r="G32" i="3"/>
  <c r="G35" i="3" s="1"/>
  <c r="B53" i="1"/>
  <c r="B54" i="1" s="1"/>
  <c r="D53" i="1"/>
  <c r="D54" i="1" s="1"/>
  <c r="B24" i="1"/>
  <c r="C24" i="1"/>
  <c r="F32" i="3"/>
  <c r="F35" i="3" s="1"/>
  <c r="E32" i="3"/>
  <c r="E35" i="3" s="1"/>
  <c r="D32" i="3"/>
  <c r="D35" i="3" s="1"/>
  <c r="F53" i="1"/>
  <c r="F54" i="1" s="1"/>
  <c r="E24" i="1"/>
  <c r="E53" i="1"/>
  <c r="E54" i="1" s="1"/>
  <c r="C53" i="1"/>
  <c r="C54" i="1" s="1"/>
  <c r="G53" i="1"/>
  <c r="G54" i="1" s="1"/>
  <c r="D24" i="1"/>
  <c r="C32" i="3"/>
  <c r="C35" i="3" s="1"/>
  <c r="G23" i="2" l="1"/>
  <c r="B30" i="3" l="1"/>
  <c r="B32" i="3" l="1"/>
  <c r="B35" i="3" s="1"/>
  <c r="B8" i="2" l="1"/>
  <c r="I14" i="2"/>
  <c r="I19" i="2" s="1"/>
  <c r="I22" i="2" s="1"/>
  <c r="I26" i="2" s="1"/>
  <c r="I28" i="2" s="1"/>
  <c r="H14" i="2"/>
  <c r="H19" i="2" s="1"/>
  <c r="D14" i="2"/>
  <c r="G14" i="2"/>
  <c r="G19" i="2" s="1"/>
  <c r="B14" i="2"/>
  <c r="B19" i="2" s="1"/>
  <c r="E14" i="2"/>
  <c r="E19" i="2" s="1"/>
  <c r="C14" i="2"/>
  <c r="F14" i="2"/>
  <c r="F19" i="2" s="1"/>
  <c r="C19" i="2" l="1"/>
  <c r="C22" i="2" s="1"/>
  <c r="C26" i="2" s="1"/>
  <c r="D19" i="2"/>
  <c r="D22" i="2" s="1"/>
  <c r="D26" i="2" s="1"/>
  <c r="G10" i="4"/>
  <c r="G22" i="2"/>
  <c r="G26" i="2" s="1"/>
  <c r="E10" i="4"/>
  <c r="E22" i="2"/>
  <c r="E26" i="2" s="1"/>
  <c r="F22" i="2"/>
  <c r="F26" i="2" s="1"/>
  <c r="F10" i="4"/>
  <c r="B10" i="4"/>
  <c r="B22" i="2"/>
  <c r="B26" i="2" s="1"/>
  <c r="H22" i="2"/>
  <c r="H26" i="2" s="1"/>
  <c r="H10" i="4"/>
  <c r="D10" i="4"/>
  <c r="C10" i="4"/>
  <c r="D6" i="4" l="1"/>
  <c r="D9" i="4"/>
  <c r="D28" i="2"/>
  <c r="D11" i="4"/>
  <c r="D5" i="4"/>
  <c r="C28" i="2"/>
  <c r="C6" i="4"/>
  <c r="C9" i="4"/>
  <c r="C5" i="4"/>
  <c r="C11" i="4"/>
  <c r="H11" i="4"/>
  <c r="H5" i="4"/>
  <c r="H28" i="2"/>
  <c r="H6" i="4"/>
  <c r="H9" i="4"/>
  <c r="E11" i="4"/>
  <c r="E9" i="4"/>
  <c r="E5" i="4"/>
  <c r="E28" i="2"/>
  <c r="E6" i="4"/>
  <c r="B28" i="2"/>
  <c r="B5" i="4"/>
  <c r="B11" i="4"/>
  <c r="B9" i="4"/>
  <c r="B6" i="4"/>
  <c r="F11" i="4"/>
  <c r="F9" i="4"/>
  <c r="F6" i="4"/>
  <c r="F5" i="4"/>
  <c r="F28" i="2"/>
  <c r="G9" i="4"/>
  <c r="G6" i="4"/>
  <c r="G5" i="4"/>
  <c r="G28" i="2"/>
  <c r="G11" i="4"/>
</calcChain>
</file>

<file path=xl/sharedStrings.xml><?xml version="1.0" encoding="utf-8"?>
<sst xmlns="http://schemas.openxmlformats.org/spreadsheetml/2006/main" count="110" uniqueCount="101">
  <si>
    <t>CURRENT ASSETS</t>
  </si>
  <si>
    <t>Cash and Cash Equivalents</t>
  </si>
  <si>
    <t>Share Capital</t>
  </si>
  <si>
    <t>Retained Earnings</t>
  </si>
  <si>
    <t>Gross Profit</t>
  </si>
  <si>
    <t>Cost of goods sold</t>
  </si>
  <si>
    <t>Inventories</t>
  </si>
  <si>
    <t>-</t>
  </si>
  <si>
    <t>Property, Plant &amp; Equipment</t>
  </si>
  <si>
    <t>Current Liabilities</t>
  </si>
  <si>
    <t>Income Tax Payable</t>
  </si>
  <si>
    <t>Reserve &amp; Surplus</t>
  </si>
  <si>
    <t>Revaluation Surplus</t>
  </si>
  <si>
    <t>Other Income</t>
  </si>
  <si>
    <t>Contribution to Worker's Participation &amp; Welfare Funds</t>
  </si>
  <si>
    <t>Current Tax</t>
  </si>
  <si>
    <t>Financial Expenses</t>
  </si>
  <si>
    <t>Dividend Paid</t>
  </si>
  <si>
    <t>ASSETS</t>
  </si>
  <si>
    <t>Investment</t>
  </si>
  <si>
    <t>Immovable Properties</t>
  </si>
  <si>
    <t>Deferred Tax Asssets</t>
  </si>
  <si>
    <t>Advance, Deposits &amp; Prepayments</t>
  </si>
  <si>
    <t>Other Receivable</t>
  </si>
  <si>
    <t>Trade Debtors</t>
  </si>
  <si>
    <t>Share Premium</t>
  </si>
  <si>
    <t>Fair Valuation Surplus</t>
  </si>
  <si>
    <t>Long term Loan</t>
  </si>
  <si>
    <t xml:space="preserve">Working Capital Loan (Secured) </t>
  </si>
  <si>
    <t>Long Term Loan- Current Maturity</t>
  </si>
  <si>
    <t>Short Term Loan</t>
  </si>
  <si>
    <t>Trade Creditors</t>
  </si>
  <si>
    <t>Sundry Creditors</t>
  </si>
  <si>
    <t>Other Liabilities</t>
  </si>
  <si>
    <t>Machinery in Transit</t>
  </si>
  <si>
    <t>Deferred Tax Liabilities</t>
  </si>
  <si>
    <t>Short Term Investments</t>
  </si>
  <si>
    <t>Security Deposits</t>
  </si>
  <si>
    <t>Trade Recievables</t>
  </si>
  <si>
    <t>Administrative &amp; Selling Overhead</t>
  </si>
  <si>
    <t>Deferred Tax (expenses)/income</t>
  </si>
  <si>
    <t>Collection from turnover</t>
  </si>
  <si>
    <t>Other income</t>
  </si>
  <si>
    <t>Interest and other financial charges paid</t>
  </si>
  <si>
    <t>Income tax paid</t>
  </si>
  <si>
    <t>Payment for costs and expenses</t>
  </si>
  <si>
    <t>Property, plant and equipment acquired</t>
  </si>
  <si>
    <t>Investment in shares of CDBL</t>
  </si>
  <si>
    <t>Working capital loan received/(repaid)</t>
  </si>
  <si>
    <t>Long term loan received/(repaid)</t>
  </si>
  <si>
    <t>Short term loan received/(repaid)</t>
  </si>
  <si>
    <t>Sale immovable properties</t>
  </si>
  <si>
    <t>Short term investments</t>
  </si>
  <si>
    <t>Apex Food Limited</t>
  </si>
  <si>
    <t>Total Shareholders' Equity</t>
  </si>
  <si>
    <t>Investments in Financial Assets</t>
  </si>
  <si>
    <t>Other Payables</t>
  </si>
  <si>
    <t>Current Tax Liability</t>
  </si>
  <si>
    <t>Investment in financial assets</t>
  </si>
  <si>
    <t>Ratio</t>
  </si>
  <si>
    <t>Debt to Equity</t>
  </si>
  <si>
    <t>Current Ratio</t>
  </si>
  <si>
    <t>Operating Margin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</si>
  <si>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</si>
  <si>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Consolidated Balance Sheet</t>
  </si>
  <si>
    <t>As at year end</t>
  </si>
  <si>
    <t>NON CURRENT ASSETS</t>
  </si>
  <si>
    <t>Liabilities and Capital</t>
  </si>
  <si>
    <t>Liabilities</t>
  </si>
  <si>
    <t>Non Current Liabilities</t>
  </si>
  <si>
    <t>Shareholders’ Equity</t>
  </si>
  <si>
    <t>Net assets value per share</t>
  </si>
  <si>
    <t>Shares to calculate NAVPS</t>
  </si>
  <si>
    <t>Consolidated Income Statement</t>
  </si>
  <si>
    <t>Net Revenues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</si>
  <si>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</si>
  <si>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</si>
  <si>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</si>
  <si>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</si>
  <si>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</si>
  <si>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</si>
  <si>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</si>
  <si>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</si>
  <si>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</si>
  <si>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Consolidated 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</si>
  <si>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</si>
  <si>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</si>
  <si>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</si>
  <si>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</si>
  <si>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</si>
  <si>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</si>
  <si>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</si>
  <si>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</si>
  <si>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Effects of exchange rate changes on cash and cash equivalents</t>
  </si>
  <si>
    <t>Return on Asset (ROA)</t>
  </si>
  <si>
    <t>Return on Equity (ROE)</t>
  </si>
  <si>
    <t>Net Margin</t>
  </si>
  <si>
    <t>Return on Invested Capital (ROIC)</t>
  </si>
  <si>
    <t>Other operating income</t>
  </si>
  <si>
    <t>Finance income</t>
  </si>
  <si>
    <t>Interest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</si>
</sst>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_(* #,##0.00_);_(* \(#,##0.00\);_(* &quot;-&quot;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3" fontId="0" fillId="0" borderId="0" xfId="0" applyNumberFormat="1" applyBorder="1"/>
    <xf numFmtId="15" fontId="2" fillId="0" borderId="0" xfId="0" applyNumberFormat="1" applyFont="1"/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/>
    <xf numFmtId="2" fontId="1" fillId="0" borderId="0" xfId="0" applyNumberFormat="1" applyFont="1"/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1" fillId="0" borderId="0" xfId="0" applyNumberFormat="1" applyFont="1" applyAlignment="1">
      <alignment horizontal="right"/>
    </xf>
    <xf numFmtId="41" fontId="0" fillId="0" borderId="0" xfId="0" applyNumberFormat="1" applyFont="1" applyAlignment="1">
      <alignment horizontal="right"/>
    </xf>
    <xf numFmtId="41" fontId="0" fillId="0" borderId="0" xfId="0" applyNumberFormat="1" applyFont="1"/>
    <xf numFmtId="41" fontId="4" fillId="0" borderId="3" xfId="0" applyNumberFormat="1" applyFont="1" applyBorder="1" applyAlignment="1">
      <alignment horizontal="right"/>
    </xf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 applyAlignment="1">
      <alignment horizontal="right"/>
    </xf>
    <xf numFmtId="41" fontId="0" fillId="0" borderId="0" xfId="0" applyNumberFormat="1" applyBorder="1"/>
    <xf numFmtId="164" fontId="1" fillId="0" borderId="0" xfId="0" applyNumberFormat="1" applyFont="1" applyBorder="1" applyAlignment="1">
      <alignment horizontal="right"/>
    </xf>
    <xf numFmtId="41" fontId="0" fillId="0" borderId="1" xfId="0" applyNumberFormat="1" applyBorder="1"/>
    <xf numFmtId="41" fontId="1" fillId="0" borderId="2" xfId="0" applyNumberFormat="1" applyFont="1" applyBorder="1"/>
    <xf numFmtId="41" fontId="0" fillId="0" borderId="2" xfId="0" applyNumberFormat="1" applyBorder="1"/>
    <xf numFmtId="41" fontId="1" fillId="0" borderId="4" xfId="0" applyNumberFormat="1" applyFont="1" applyBorder="1"/>
    <xf numFmtId="10" fontId="0" fillId="0" borderId="0" xfId="1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41" fontId="1" fillId="0" borderId="5" xfId="0" applyNumberFormat="1" applyFont="1" applyBorder="1"/>
    <xf numFmtId="0" fontId="0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7"/>
  <sheetViews>
    <sheetView zoomScaleNormal="100" workbookViewId="0">
      <pane xSplit="1" ySplit="4" topLeftCell="B52" activePane="bottomRight" state="frozen"/>
      <selection pane="topRight" activeCell="B1" sqref="B1"/>
      <selection pane="bottomLeft" activeCell="A6" sqref="A6"/>
      <selection pane="bottomRight" activeCell="K61" sqref="K61"/>
    </sheetView>
  </sheetViews>
  <sheetFormatPr defaultRowHeight="15" x14ac:dyDescent="0.25"/>
  <cols>
    <col min="1" max="1" width="39.42578125" customWidth="1"/>
    <col min="2" max="9" width="14.28515625" bestFit="1" customWidth="1"/>
  </cols>
  <sheetData>
    <row r="1" spans="1:9" x14ac:dyDescent="0.25">
      <c r="A1" s="2" t="s">
        <v>53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 t="s">
        <v>64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2" t="s">
        <v>65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2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9" x14ac:dyDescent="0.25">
      <c r="A5" s="31" t="s">
        <v>18</v>
      </c>
    </row>
    <row r="6" spans="1:9" x14ac:dyDescent="0.25">
      <c r="A6" s="32" t="s">
        <v>66</v>
      </c>
    </row>
    <row r="7" spans="1:9" x14ac:dyDescent="0.25">
      <c r="A7" s="10" t="s">
        <v>8</v>
      </c>
      <c r="B7" s="19">
        <v>147408771</v>
      </c>
      <c r="C7" s="19">
        <v>154420599</v>
      </c>
      <c r="D7" s="19">
        <v>171963365</v>
      </c>
      <c r="E7" s="19">
        <v>155016900</v>
      </c>
      <c r="F7" s="19">
        <v>131304818</v>
      </c>
      <c r="G7" s="19">
        <v>113077574</v>
      </c>
      <c r="H7" s="1">
        <v>103204859</v>
      </c>
      <c r="I7" s="1">
        <v>88988280</v>
      </c>
    </row>
    <row r="8" spans="1:9" x14ac:dyDescent="0.25">
      <c r="A8" s="10" t="s">
        <v>34</v>
      </c>
      <c r="B8" s="19"/>
      <c r="C8" s="19">
        <v>32033037</v>
      </c>
      <c r="D8" s="19"/>
      <c r="E8" s="19"/>
      <c r="F8" s="19"/>
      <c r="G8" s="19"/>
    </row>
    <row r="9" spans="1:9" x14ac:dyDescent="0.25">
      <c r="A9" s="10" t="s">
        <v>19</v>
      </c>
      <c r="B9" s="19">
        <v>189186650</v>
      </c>
      <c r="C9" s="19">
        <v>151279722</v>
      </c>
      <c r="D9" s="19">
        <v>188695618</v>
      </c>
      <c r="E9" s="19">
        <v>175689594</v>
      </c>
      <c r="F9" s="19">
        <v>223506818</v>
      </c>
      <c r="G9" s="19">
        <v>267337626</v>
      </c>
      <c r="H9" s="1">
        <v>409943370</v>
      </c>
      <c r="I9" s="1">
        <v>331744610</v>
      </c>
    </row>
    <row r="10" spans="1:9" x14ac:dyDescent="0.25">
      <c r="A10" s="10" t="s">
        <v>20</v>
      </c>
      <c r="B10" s="19">
        <v>12039990</v>
      </c>
      <c r="C10" s="19">
        <v>12039990</v>
      </c>
      <c r="D10" s="19">
        <v>12039990</v>
      </c>
      <c r="E10" s="19" t="s">
        <v>7</v>
      </c>
      <c r="F10" s="19"/>
      <c r="G10" s="19"/>
    </row>
    <row r="11" spans="1:9" x14ac:dyDescent="0.25">
      <c r="A11" s="10" t="s">
        <v>21</v>
      </c>
      <c r="B11" s="19">
        <v>410573</v>
      </c>
      <c r="C11" s="19">
        <v>326053</v>
      </c>
      <c r="D11" s="19"/>
      <c r="E11" s="19"/>
      <c r="F11" s="19"/>
      <c r="G11" s="16"/>
    </row>
    <row r="12" spans="1:9" x14ac:dyDescent="0.25">
      <c r="A12" s="10" t="s">
        <v>37</v>
      </c>
      <c r="B12" s="19"/>
      <c r="C12" s="19"/>
      <c r="D12" s="19"/>
      <c r="E12" s="19"/>
      <c r="F12" s="19"/>
      <c r="G12" s="19">
        <v>5118616</v>
      </c>
      <c r="H12" s="1">
        <v>5414352</v>
      </c>
      <c r="I12" s="1">
        <v>5414352</v>
      </c>
    </row>
    <row r="13" spans="1:9" x14ac:dyDescent="0.25">
      <c r="A13" s="10"/>
      <c r="B13" s="28">
        <f>SUM(B7:B11)</f>
        <v>349045984</v>
      </c>
      <c r="C13" s="28">
        <f t="shared" ref="C13:F13" si="0">SUM(C7:C11)</f>
        <v>350099401</v>
      </c>
      <c r="D13" s="28">
        <f t="shared" si="0"/>
        <v>372698973</v>
      </c>
      <c r="E13" s="28">
        <f t="shared" si="0"/>
        <v>330706494</v>
      </c>
      <c r="F13" s="28">
        <f t="shared" si="0"/>
        <v>354811636</v>
      </c>
      <c r="G13" s="28">
        <f>SUM(G7:G12)</f>
        <v>385533816</v>
      </c>
      <c r="H13" s="28">
        <f>SUM(H7:H12)</f>
        <v>518562581</v>
      </c>
      <c r="I13" s="28">
        <f>SUM(I7:I12)</f>
        <v>426147242</v>
      </c>
    </row>
    <row r="14" spans="1:9" x14ac:dyDescent="0.25">
      <c r="A14" s="32" t="s">
        <v>0</v>
      </c>
      <c r="B14" s="22"/>
      <c r="C14" s="22"/>
      <c r="D14" s="22"/>
      <c r="E14" s="22"/>
      <c r="F14" s="22"/>
      <c r="G14" s="22"/>
    </row>
    <row r="15" spans="1:9" x14ac:dyDescent="0.25">
      <c r="A15" s="5" t="s">
        <v>6</v>
      </c>
      <c r="B15" s="19">
        <v>715872045</v>
      </c>
      <c r="C15" s="19">
        <v>875860190</v>
      </c>
      <c r="D15" s="19">
        <v>811413008</v>
      </c>
      <c r="E15" s="19">
        <v>906868231</v>
      </c>
      <c r="F15" s="19">
        <v>658163316</v>
      </c>
      <c r="G15" s="19">
        <v>879429665</v>
      </c>
      <c r="H15" s="1">
        <v>880408407</v>
      </c>
      <c r="I15" s="1">
        <v>889149386</v>
      </c>
    </row>
    <row r="16" spans="1:9" x14ac:dyDescent="0.25">
      <c r="A16" s="10" t="s">
        <v>38</v>
      </c>
      <c r="B16" s="19"/>
      <c r="C16" s="19"/>
      <c r="D16" s="19"/>
      <c r="E16" s="19"/>
      <c r="F16" s="19"/>
      <c r="G16" s="19">
        <v>62374483</v>
      </c>
      <c r="H16" s="1">
        <v>24577415</v>
      </c>
      <c r="I16" s="1"/>
    </row>
    <row r="17" spans="1:9" x14ac:dyDescent="0.25">
      <c r="A17" s="10" t="s">
        <v>24</v>
      </c>
      <c r="B17" s="19">
        <v>82036136</v>
      </c>
      <c r="C17" s="19">
        <v>98149748</v>
      </c>
      <c r="D17" s="19">
        <v>29909719</v>
      </c>
      <c r="E17" s="19"/>
      <c r="F17" s="19">
        <v>38621067</v>
      </c>
      <c r="G17" s="16"/>
    </row>
    <row r="18" spans="1:9" x14ac:dyDescent="0.25">
      <c r="A18" t="s">
        <v>22</v>
      </c>
      <c r="B18" s="16">
        <v>37913602</v>
      </c>
      <c r="C18" s="19">
        <v>55735141</v>
      </c>
      <c r="D18" s="19">
        <v>105296212</v>
      </c>
      <c r="E18" s="19">
        <v>139965723</v>
      </c>
      <c r="F18" s="19">
        <v>26551657</v>
      </c>
      <c r="G18" s="19">
        <v>39858786</v>
      </c>
      <c r="H18" s="1">
        <v>45804763</v>
      </c>
      <c r="I18" s="1">
        <v>48060310</v>
      </c>
    </row>
    <row r="19" spans="1:9" x14ac:dyDescent="0.25">
      <c r="A19" t="s">
        <v>23</v>
      </c>
      <c r="B19" s="16">
        <v>54530281</v>
      </c>
      <c r="C19" s="16">
        <v>77357565</v>
      </c>
      <c r="D19" s="16">
        <v>131661450</v>
      </c>
      <c r="E19" s="16">
        <v>84081039</v>
      </c>
      <c r="F19" s="16">
        <v>130296148</v>
      </c>
      <c r="G19" s="16">
        <v>161028170</v>
      </c>
      <c r="H19" s="1">
        <v>183263253</v>
      </c>
      <c r="I19" s="1">
        <v>122397364</v>
      </c>
    </row>
    <row r="20" spans="1:9" x14ac:dyDescent="0.25">
      <c r="A20" t="s">
        <v>36</v>
      </c>
      <c r="B20" s="16"/>
      <c r="C20" s="16"/>
      <c r="D20" s="16"/>
      <c r="E20" s="16"/>
      <c r="F20" s="16">
        <v>326190639</v>
      </c>
      <c r="G20" s="16">
        <v>224137880</v>
      </c>
    </row>
    <row r="21" spans="1:9" x14ac:dyDescent="0.25">
      <c r="A21" t="s">
        <v>55</v>
      </c>
      <c r="B21" s="16"/>
      <c r="C21" s="16"/>
      <c r="D21" s="16"/>
      <c r="E21" s="16"/>
      <c r="F21" s="16"/>
      <c r="G21" s="16"/>
      <c r="H21" s="1">
        <v>212153262</v>
      </c>
      <c r="I21" s="1">
        <v>187990415</v>
      </c>
    </row>
    <row r="22" spans="1:9" x14ac:dyDescent="0.25">
      <c r="A22" t="s">
        <v>1</v>
      </c>
      <c r="B22" s="16">
        <v>332017196</v>
      </c>
      <c r="C22" s="16">
        <v>301450822</v>
      </c>
      <c r="D22" s="16">
        <v>242049901</v>
      </c>
      <c r="E22" s="16">
        <v>318325075</v>
      </c>
      <c r="F22" s="16">
        <v>10875718</v>
      </c>
      <c r="G22" s="16">
        <v>6138736</v>
      </c>
      <c r="H22" s="1">
        <v>7413287</v>
      </c>
      <c r="I22" s="1">
        <v>8339358</v>
      </c>
    </row>
    <row r="23" spans="1:9" x14ac:dyDescent="0.25">
      <c r="B23" s="27">
        <f t="shared" ref="B23:G23" si="1">SUM(B15:B22)</f>
        <v>1222369260</v>
      </c>
      <c r="C23" s="27">
        <f t="shared" si="1"/>
        <v>1408553466</v>
      </c>
      <c r="D23" s="27">
        <f t="shared" si="1"/>
        <v>1320330290</v>
      </c>
      <c r="E23" s="27">
        <f t="shared" si="1"/>
        <v>1449240068</v>
      </c>
      <c r="F23" s="27">
        <f t="shared" si="1"/>
        <v>1190698545</v>
      </c>
      <c r="G23" s="27">
        <f t="shared" si="1"/>
        <v>1372967720</v>
      </c>
      <c r="H23" s="27">
        <f t="shared" ref="H23:I23" si="2">SUM(H15:H22)</f>
        <v>1353620387</v>
      </c>
      <c r="I23" s="27">
        <f t="shared" si="2"/>
        <v>1255936833</v>
      </c>
    </row>
    <row r="24" spans="1:9" ht="15.75" thickBot="1" x14ac:dyDescent="0.3">
      <c r="A24" s="2"/>
      <c r="B24" s="37">
        <f t="shared" ref="B24:G24" si="3">SUM(B13,B23)</f>
        <v>1571415244</v>
      </c>
      <c r="C24" s="37">
        <f t="shared" si="3"/>
        <v>1758652867</v>
      </c>
      <c r="D24" s="37">
        <f t="shared" si="3"/>
        <v>1693029263</v>
      </c>
      <c r="E24" s="37">
        <f t="shared" si="3"/>
        <v>1779946562</v>
      </c>
      <c r="F24" s="37">
        <f t="shared" si="3"/>
        <v>1545510181</v>
      </c>
      <c r="G24" s="37">
        <f t="shared" si="3"/>
        <v>1758501536</v>
      </c>
      <c r="H24" s="37">
        <f t="shared" ref="H24:I24" si="4">SUM(H13,H23)</f>
        <v>1872182968</v>
      </c>
      <c r="I24" s="37">
        <f t="shared" si="4"/>
        <v>1682084075</v>
      </c>
    </row>
    <row r="25" spans="1:9" x14ac:dyDescent="0.25">
      <c r="B25" s="16"/>
      <c r="C25" s="16"/>
      <c r="D25" s="16"/>
      <c r="E25" s="16"/>
      <c r="F25" s="16"/>
      <c r="G25" s="16"/>
    </row>
    <row r="26" spans="1:9" ht="15.75" x14ac:dyDescent="0.25">
      <c r="A26" s="33" t="s">
        <v>67</v>
      </c>
      <c r="B26" s="16"/>
      <c r="C26" s="16"/>
      <c r="D26" s="16"/>
      <c r="E26" s="16"/>
      <c r="F26" s="16"/>
      <c r="G26" s="16"/>
    </row>
    <row r="27" spans="1:9" ht="15.75" x14ac:dyDescent="0.25">
      <c r="A27" s="34" t="s">
        <v>68</v>
      </c>
      <c r="B27" s="16"/>
      <c r="C27" s="16"/>
      <c r="D27" s="16"/>
      <c r="E27" s="16"/>
      <c r="F27" s="16"/>
      <c r="G27" s="16"/>
    </row>
    <row r="28" spans="1:9" x14ac:dyDescent="0.25">
      <c r="A28" s="32" t="s">
        <v>70</v>
      </c>
      <c r="B28" s="22"/>
      <c r="C28" s="22"/>
      <c r="D28" s="22"/>
      <c r="E28" s="22"/>
      <c r="F28" s="22"/>
      <c r="G28" s="22"/>
    </row>
    <row r="29" spans="1:9" x14ac:dyDescent="0.25">
      <c r="A29" t="s">
        <v>2</v>
      </c>
      <c r="B29" s="16">
        <v>57024000</v>
      </c>
      <c r="C29" s="16">
        <v>57024000</v>
      </c>
      <c r="D29" s="16">
        <v>57024000</v>
      </c>
      <c r="E29" s="16">
        <v>57024000</v>
      </c>
      <c r="F29" s="16">
        <v>57024000</v>
      </c>
      <c r="G29" s="16">
        <v>57024000</v>
      </c>
      <c r="H29" s="1">
        <v>57024000</v>
      </c>
      <c r="I29" s="1">
        <v>57024000</v>
      </c>
    </row>
    <row r="30" spans="1:9" x14ac:dyDescent="0.25">
      <c r="A30" t="s">
        <v>25</v>
      </c>
      <c r="B30" s="16">
        <v>209088000</v>
      </c>
      <c r="C30" s="16">
        <v>209088000</v>
      </c>
      <c r="D30" s="16">
        <v>209088000</v>
      </c>
      <c r="E30" s="16">
        <v>209088000</v>
      </c>
      <c r="F30" s="16">
        <v>209088000</v>
      </c>
      <c r="G30" s="16">
        <v>209088000</v>
      </c>
      <c r="H30" s="16">
        <v>209088000</v>
      </c>
      <c r="I30" s="16">
        <v>209088000</v>
      </c>
    </row>
    <row r="31" spans="1:9" x14ac:dyDescent="0.25">
      <c r="A31" t="s">
        <v>11</v>
      </c>
      <c r="B31" s="16">
        <v>141392282</v>
      </c>
      <c r="C31" s="16">
        <v>145717392</v>
      </c>
      <c r="D31" s="16">
        <v>152493647</v>
      </c>
      <c r="E31" s="16">
        <v>225931381</v>
      </c>
      <c r="F31" s="16">
        <v>192815966</v>
      </c>
      <c r="G31" s="16">
        <v>190330694</v>
      </c>
      <c r="H31" s="1">
        <v>189233610</v>
      </c>
      <c r="I31" s="1">
        <v>184853079</v>
      </c>
    </row>
    <row r="32" spans="1:9" x14ac:dyDescent="0.25">
      <c r="A32" t="s">
        <v>26</v>
      </c>
      <c r="B32" s="16">
        <v>143937000</v>
      </c>
      <c r="C32" s="16">
        <v>106030072</v>
      </c>
      <c r="D32" s="16">
        <v>143445968</v>
      </c>
      <c r="E32" s="16">
        <v>130439944</v>
      </c>
      <c r="F32" s="16">
        <v>160431452</v>
      </c>
      <c r="G32" s="16">
        <v>199879179</v>
      </c>
      <c r="H32" s="1">
        <v>328224349</v>
      </c>
      <c r="I32" s="1">
        <v>257845465</v>
      </c>
    </row>
    <row r="33" spans="1:9" x14ac:dyDescent="0.25">
      <c r="A33" t="s">
        <v>3</v>
      </c>
      <c r="B33" s="16"/>
      <c r="C33" s="16"/>
      <c r="D33" s="16"/>
      <c r="E33" s="16"/>
      <c r="F33" s="16"/>
      <c r="G33" s="16"/>
    </row>
    <row r="34" spans="1:9" x14ac:dyDescent="0.25">
      <c r="A34" t="s">
        <v>12</v>
      </c>
      <c r="B34" s="16"/>
      <c r="C34" s="16"/>
      <c r="D34" s="16"/>
      <c r="E34" s="16"/>
      <c r="F34" s="16"/>
      <c r="G34" s="16"/>
    </row>
    <row r="35" spans="1:9" x14ac:dyDescent="0.25">
      <c r="A35" s="2" t="s">
        <v>54</v>
      </c>
      <c r="B35" s="28">
        <f t="shared" ref="B35:I35" si="5">SUM(B29:B34)</f>
        <v>551441282</v>
      </c>
      <c r="C35" s="28">
        <f t="shared" si="5"/>
        <v>517859464</v>
      </c>
      <c r="D35" s="28">
        <f t="shared" si="5"/>
        <v>562051615</v>
      </c>
      <c r="E35" s="28">
        <f t="shared" si="5"/>
        <v>622483325</v>
      </c>
      <c r="F35" s="28">
        <f t="shared" si="5"/>
        <v>619359418</v>
      </c>
      <c r="G35" s="28">
        <f t="shared" si="5"/>
        <v>656321873</v>
      </c>
      <c r="H35" s="28">
        <f t="shared" si="5"/>
        <v>783569959</v>
      </c>
      <c r="I35" s="28">
        <f t="shared" si="5"/>
        <v>708810544</v>
      </c>
    </row>
    <row r="36" spans="1:9" x14ac:dyDescent="0.25">
      <c r="A36" s="2"/>
      <c r="B36" s="16"/>
      <c r="C36" s="16"/>
      <c r="D36" s="16"/>
      <c r="E36" s="16"/>
      <c r="F36" s="16"/>
      <c r="G36" s="16"/>
    </row>
    <row r="37" spans="1:9" x14ac:dyDescent="0.25">
      <c r="A37" s="32" t="s">
        <v>69</v>
      </c>
      <c r="B37" s="16"/>
      <c r="C37" s="16"/>
      <c r="D37" s="16"/>
      <c r="E37" s="16"/>
      <c r="F37" s="22"/>
      <c r="G37" s="22"/>
    </row>
    <row r="38" spans="1:9" x14ac:dyDescent="0.25">
      <c r="A38" s="5" t="s">
        <v>35</v>
      </c>
      <c r="B38" s="16"/>
      <c r="C38" s="16"/>
      <c r="D38" s="16">
        <v>15522</v>
      </c>
      <c r="E38" s="16">
        <v>199603</v>
      </c>
      <c r="F38" s="19">
        <v>20549666</v>
      </c>
      <c r="G38" s="16">
        <v>24272437</v>
      </c>
      <c r="H38" s="1">
        <v>38752739</v>
      </c>
      <c r="I38" s="1">
        <v>41015326</v>
      </c>
    </row>
    <row r="39" spans="1:9" x14ac:dyDescent="0.25">
      <c r="A39" t="s">
        <v>27</v>
      </c>
      <c r="B39" s="16">
        <v>142500000</v>
      </c>
      <c r="C39" s="16">
        <v>112500000</v>
      </c>
      <c r="D39" s="16">
        <v>90000000</v>
      </c>
      <c r="E39" s="16">
        <v>52500000</v>
      </c>
      <c r="F39" s="16">
        <v>22500000</v>
      </c>
      <c r="G39" s="16"/>
      <c r="H39" s="1">
        <v>2380997</v>
      </c>
      <c r="I39" s="1">
        <v>1692058</v>
      </c>
    </row>
    <row r="40" spans="1:9" x14ac:dyDescent="0.25">
      <c r="B40" s="28">
        <f>SUM(B39:B39)</f>
        <v>142500000</v>
      </c>
      <c r="C40" s="28">
        <f t="shared" ref="C40" si="6">SUM(C39:C39)</f>
        <v>112500000</v>
      </c>
      <c r="D40" s="28">
        <f>SUM(D38:D39)</f>
        <v>90015522</v>
      </c>
      <c r="E40" s="28">
        <f t="shared" ref="E40:F40" si="7">SUM(E38:E39)</f>
        <v>52699603</v>
      </c>
      <c r="F40" s="28">
        <f t="shared" si="7"/>
        <v>43049666</v>
      </c>
      <c r="G40" s="28">
        <f>SUM(G38:G38)</f>
        <v>24272437</v>
      </c>
      <c r="H40" s="28">
        <f>SUM(H38:H39)</f>
        <v>41133736</v>
      </c>
      <c r="I40" s="28">
        <f>SUM(I38:I39)</f>
        <v>42707384</v>
      </c>
    </row>
    <row r="41" spans="1:9" x14ac:dyDescent="0.25">
      <c r="A41" s="11"/>
      <c r="B41" s="16"/>
      <c r="C41" s="16"/>
      <c r="D41" s="16"/>
      <c r="E41" s="16"/>
      <c r="F41" s="16"/>
      <c r="G41" s="16"/>
    </row>
    <row r="42" spans="1:9" x14ac:dyDescent="0.25">
      <c r="A42" s="32" t="s">
        <v>9</v>
      </c>
      <c r="B42" s="22"/>
      <c r="C42" s="22"/>
      <c r="D42" s="22"/>
      <c r="E42" s="22"/>
      <c r="F42" s="22"/>
      <c r="G42" s="22"/>
    </row>
    <row r="43" spans="1:9" x14ac:dyDescent="0.25">
      <c r="A43" t="s">
        <v>28</v>
      </c>
      <c r="B43" s="19">
        <v>766023738</v>
      </c>
      <c r="C43" s="16">
        <v>778328291</v>
      </c>
      <c r="D43" s="16">
        <v>733884440</v>
      </c>
      <c r="E43" s="16">
        <v>794270004</v>
      </c>
      <c r="F43" s="19">
        <v>712860848</v>
      </c>
      <c r="G43" s="19">
        <v>768870623</v>
      </c>
      <c r="H43" s="1">
        <v>762783215</v>
      </c>
      <c r="I43" s="1">
        <v>744293057</v>
      </c>
    </row>
    <row r="44" spans="1:9" x14ac:dyDescent="0.25">
      <c r="A44" t="s">
        <v>29</v>
      </c>
      <c r="B44" s="19">
        <v>14186667</v>
      </c>
      <c r="C44" s="16">
        <v>65817000</v>
      </c>
      <c r="D44" s="16">
        <v>30000000</v>
      </c>
      <c r="E44" s="16">
        <v>30000000</v>
      </c>
      <c r="F44" s="16">
        <v>30000000</v>
      </c>
      <c r="G44" s="16">
        <v>22500000</v>
      </c>
      <c r="H44" s="1">
        <v>593836</v>
      </c>
      <c r="I44" s="1">
        <v>670848</v>
      </c>
    </row>
    <row r="45" spans="1:9" x14ac:dyDescent="0.25">
      <c r="A45" t="s">
        <v>30</v>
      </c>
      <c r="B45" s="19" t="s">
        <v>7</v>
      </c>
      <c r="C45" s="16">
        <v>124376507</v>
      </c>
      <c r="D45" s="16">
        <v>90763232</v>
      </c>
      <c r="E45" s="16">
        <v>52627377</v>
      </c>
      <c r="F45" s="16">
        <v>65871088</v>
      </c>
      <c r="G45" s="16">
        <v>96450532</v>
      </c>
      <c r="H45" s="1">
        <v>145343446</v>
      </c>
      <c r="I45" s="1">
        <v>69610121</v>
      </c>
    </row>
    <row r="46" spans="1:9" x14ac:dyDescent="0.25">
      <c r="A46" t="s">
        <v>31</v>
      </c>
      <c r="B46" s="19">
        <v>39503650</v>
      </c>
      <c r="C46" s="16">
        <v>54259056</v>
      </c>
      <c r="D46" s="16">
        <v>64183333</v>
      </c>
      <c r="E46" s="16">
        <v>61893746</v>
      </c>
      <c r="F46" s="16">
        <v>27740829</v>
      </c>
      <c r="G46" s="16">
        <v>104521999</v>
      </c>
      <c r="H46" s="1">
        <v>64708622</v>
      </c>
      <c r="I46" s="1">
        <v>31650971</v>
      </c>
    </row>
    <row r="47" spans="1:9" x14ac:dyDescent="0.25">
      <c r="A47" t="s">
        <v>32</v>
      </c>
      <c r="B47" s="19">
        <v>23259688</v>
      </c>
      <c r="C47" s="16">
        <v>53741208</v>
      </c>
      <c r="D47" s="16">
        <v>20302178</v>
      </c>
      <c r="E47" s="16">
        <v>24688471</v>
      </c>
      <c r="F47" s="16">
        <v>20428089</v>
      </c>
      <c r="G47" s="16">
        <v>39356388</v>
      </c>
    </row>
    <row r="48" spans="1:9" x14ac:dyDescent="0.25">
      <c r="A48" t="s">
        <v>10</v>
      </c>
      <c r="B48" s="16">
        <v>31164150</v>
      </c>
      <c r="C48" s="16">
        <v>47788736</v>
      </c>
      <c r="D48" s="16">
        <v>97264830</v>
      </c>
      <c r="E48" s="16">
        <v>136051951</v>
      </c>
      <c r="F48" s="16">
        <v>19982054</v>
      </c>
      <c r="G48" s="16">
        <v>38760024</v>
      </c>
    </row>
    <row r="49" spans="1:9" x14ac:dyDescent="0.25">
      <c r="A49" t="s">
        <v>33</v>
      </c>
      <c r="B49" s="16">
        <v>3336069</v>
      </c>
      <c r="C49" s="16">
        <v>3982605</v>
      </c>
      <c r="D49" s="16">
        <v>4564113</v>
      </c>
      <c r="E49" s="16">
        <v>5232085</v>
      </c>
      <c r="F49" s="19">
        <v>6218189</v>
      </c>
      <c r="G49" s="19">
        <v>7447660</v>
      </c>
      <c r="H49" s="1">
        <v>8945387</v>
      </c>
      <c r="I49" s="1">
        <v>11159396</v>
      </c>
    </row>
    <row r="50" spans="1:9" x14ac:dyDescent="0.25">
      <c r="A50" t="s">
        <v>56</v>
      </c>
      <c r="B50" s="16"/>
      <c r="C50" s="16"/>
      <c r="D50" s="16"/>
      <c r="E50" s="16"/>
      <c r="F50" s="16"/>
      <c r="G50" s="16"/>
      <c r="H50" s="1">
        <v>22923522</v>
      </c>
      <c r="I50" s="1">
        <v>28479206</v>
      </c>
    </row>
    <row r="51" spans="1:9" x14ac:dyDescent="0.25">
      <c r="A51" t="s">
        <v>57</v>
      </c>
      <c r="B51" s="16"/>
      <c r="C51" s="16"/>
      <c r="D51" s="16"/>
      <c r="E51" s="16"/>
      <c r="F51" s="16"/>
      <c r="G51" s="16"/>
      <c r="H51" s="1">
        <v>42181245</v>
      </c>
      <c r="I51" s="1">
        <v>44702547</v>
      </c>
    </row>
    <row r="52" spans="1:9" x14ac:dyDescent="0.25">
      <c r="B52" s="28">
        <f>SUM(B43:B50)</f>
        <v>877473962</v>
      </c>
      <c r="C52" s="28">
        <f t="shared" ref="C52:G52" si="8">SUM(C43:C50)</f>
        <v>1128293403</v>
      </c>
      <c r="D52" s="28">
        <f t="shared" si="8"/>
        <v>1040962126</v>
      </c>
      <c r="E52" s="28">
        <f t="shared" si="8"/>
        <v>1104763634</v>
      </c>
      <c r="F52" s="28">
        <f t="shared" si="8"/>
        <v>883101097</v>
      </c>
      <c r="G52" s="28">
        <f t="shared" si="8"/>
        <v>1077907226</v>
      </c>
      <c r="H52" s="28">
        <f>SUM(H43:H51)</f>
        <v>1047479273</v>
      </c>
      <c r="I52" s="28">
        <f>SUM(I43:I51)</f>
        <v>930566146</v>
      </c>
    </row>
    <row r="53" spans="1:9" s="2" customFormat="1" x14ac:dyDescent="0.25">
      <c r="B53" s="22">
        <f>SUM(B52,B40)</f>
        <v>1019973962</v>
      </c>
      <c r="C53" s="22">
        <f t="shared" ref="C53:G53" si="9">SUM(C52,C40)</f>
        <v>1240793403</v>
      </c>
      <c r="D53" s="22">
        <f t="shared" si="9"/>
        <v>1130977648</v>
      </c>
      <c r="E53" s="22">
        <f t="shared" si="9"/>
        <v>1157463237</v>
      </c>
      <c r="F53" s="22">
        <f t="shared" si="9"/>
        <v>926150763</v>
      </c>
      <c r="G53" s="22">
        <f t="shared" si="9"/>
        <v>1102179663</v>
      </c>
      <c r="H53" s="22">
        <f t="shared" ref="H53:I53" si="10">SUM(H52,H40)</f>
        <v>1088613009</v>
      </c>
      <c r="I53" s="22">
        <f t="shared" si="10"/>
        <v>973273530</v>
      </c>
    </row>
    <row r="54" spans="1:9" ht="15.75" thickBot="1" x14ac:dyDescent="0.3">
      <c r="A54" s="2"/>
      <c r="B54" s="29">
        <f>SUM(B53,B35)</f>
        <v>1571415244</v>
      </c>
      <c r="C54" s="29">
        <f t="shared" ref="C54:G54" si="11">SUM(C53,C35)</f>
        <v>1758652867</v>
      </c>
      <c r="D54" s="29">
        <f t="shared" si="11"/>
        <v>1693029263</v>
      </c>
      <c r="E54" s="29">
        <f t="shared" si="11"/>
        <v>1779946562</v>
      </c>
      <c r="F54" s="29">
        <f t="shared" si="11"/>
        <v>1545510181</v>
      </c>
      <c r="G54" s="29">
        <f t="shared" si="11"/>
        <v>1758501536</v>
      </c>
      <c r="H54" s="29">
        <f t="shared" ref="H54:I54" si="12">SUM(H53,H35)</f>
        <v>1872182968</v>
      </c>
      <c r="I54" s="29">
        <f t="shared" si="12"/>
        <v>1682084074</v>
      </c>
    </row>
    <row r="55" spans="1:9" x14ac:dyDescent="0.25">
      <c r="G55" s="1"/>
      <c r="H55" s="1"/>
      <c r="I55" s="1"/>
    </row>
    <row r="56" spans="1:9" s="2" customFormat="1" x14ac:dyDescent="0.25">
      <c r="A56" s="35" t="s">
        <v>71</v>
      </c>
      <c r="B56" s="13">
        <f>B35/(B29/10)</f>
        <v>96.703367354096514</v>
      </c>
      <c r="C56" s="13">
        <f t="shared" ref="C56:G56" si="13">C35/(C29/10)</f>
        <v>90.81429994388327</v>
      </c>
      <c r="D56" s="13">
        <f t="shared" si="13"/>
        <v>98.56404584034793</v>
      </c>
      <c r="E56" s="13">
        <f t="shared" si="13"/>
        <v>109.161638082211</v>
      </c>
      <c r="F56" s="13">
        <f t="shared" si="13"/>
        <v>108.61381488496072</v>
      </c>
      <c r="G56" s="13">
        <f t="shared" si="13"/>
        <v>115.09572688692481</v>
      </c>
      <c r="H56" s="13">
        <f t="shared" ref="H56:I56" si="14">H35/(H29/10)</f>
        <v>137.41055678310886</v>
      </c>
      <c r="I56" s="13">
        <f t="shared" si="14"/>
        <v>124.30039001122334</v>
      </c>
    </row>
    <row r="57" spans="1:9" x14ac:dyDescent="0.25">
      <c r="A57" s="35" t="s">
        <v>72</v>
      </c>
      <c r="B57" s="1">
        <f>B29/10</f>
        <v>5702400</v>
      </c>
      <c r="C57" s="1">
        <f t="shared" ref="C57:I57" si="15">C29/10</f>
        <v>5702400</v>
      </c>
      <c r="D57" s="1">
        <f t="shared" si="15"/>
        <v>5702400</v>
      </c>
      <c r="E57" s="1">
        <f t="shared" si="15"/>
        <v>5702400</v>
      </c>
      <c r="F57" s="1">
        <f t="shared" si="15"/>
        <v>5702400</v>
      </c>
      <c r="G57" s="1">
        <f t="shared" si="15"/>
        <v>5702400</v>
      </c>
      <c r="H57" s="1">
        <f t="shared" si="15"/>
        <v>5702400</v>
      </c>
      <c r="I57" s="1">
        <f t="shared" si="15"/>
        <v>5702400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2"/>
  <sheetViews>
    <sheetView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K27" sqref="K27"/>
    </sheetView>
  </sheetViews>
  <sheetFormatPr defaultRowHeight="15" x14ac:dyDescent="0.25"/>
  <cols>
    <col min="1" max="1" width="39" customWidth="1"/>
    <col min="2" max="2" width="18" bestFit="1" customWidth="1"/>
    <col min="3" max="8" width="14.28515625" bestFit="1" customWidth="1"/>
    <col min="9" max="9" width="15" bestFit="1" customWidth="1"/>
  </cols>
  <sheetData>
    <row r="1" spans="1:13" ht="15.75" x14ac:dyDescent="0.25">
      <c r="A1" s="2" t="s">
        <v>53</v>
      </c>
      <c r="B1" s="3"/>
      <c r="C1" s="3"/>
      <c r="D1" s="3"/>
      <c r="E1" s="3"/>
      <c r="F1" s="3"/>
    </row>
    <row r="2" spans="1:13" ht="15.75" x14ac:dyDescent="0.25">
      <c r="A2" s="2" t="s">
        <v>73</v>
      </c>
      <c r="B2" s="3"/>
      <c r="C2" s="3"/>
      <c r="D2" s="3"/>
      <c r="E2" s="3"/>
      <c r="F2" s="3"/>
    </row>
    <row r="3" spans="1:13" ht="15.75" x14ac:dyDescent="0.25">
      <c r="A3" s="2" t="s">
        <v>65</v>
      </c>
      <c r="B3" s="3"/>
      <c r="C3" s="3"/>
      <c r="D3" s="3"/>
      <c r="E3" s="3"/>
      <c r="F3" s="3"/>
    </row>
    <row r="4" spans="1:13" x14ac:dyDescent="0.25">
      <c r="A4" s="2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13" ht="15.75" x14ac:dyDescent="0.25">
      <c r="A5" s="3"/>
      <c r="B5" s="8"/>
      <c r="C5" s="8"/>
      <c r="D5" s="8"/>
      <c r="E5" s="8"/>
      <c r="F5" s="8"/>
      <c r="G5" s="8"/>
      <c r="H5" s="8"/>
      <c r="I5" s="8"/>
    </row>
    <row r="6" spans="1:13" x14ac:dyDescent="0.25">
      <c r="A6" s="35" t="s">
        <v>74</v>
      </c>
      <c r="B6" s="16">
        <v>3933346104</v>
      </c>
      <c r="C6" s="16">
        <v>3305717280</v>
      </c>
      <c r="D6" s="16">
        <v>3844681256</v>
      </c>
      <c r="E6" s="16">
        <v>2751779885</v>
      </c>
      <c r="F6" s="16">
        <v>2031946945</v>
      </c>
      <c r="G6" s="16">
        <v>1642772107</v>
      </c>
      <c r="H6" s="16">
        <v>1922167738</v>
      </c>
      <c r="I6" s="16">
        <v>1712669526</v>
      </c>
    </row>
    <row r="7" spans="1:13" x14ac:dyDescent="0.25">
      <c r="A7" t="s">
        <v>5</v>
      </c>
      <c r="B7" s="26">
        <v>3629828686</v>
      </c>
      <c r="C7" s="26">
        <v>2948342362</v>
      </c>
      <c r="D7" s="26">
        <v>3546802966</v>
      </c>
      <c r="E7" s="26">
        <v>2532152514</v>
      </c>
      <c r="F7" s="26">
        <v>1840425960</v>
      </c>
      <c r="G7" s="26">
        <v>1446964520</v>
      </c>
      <c r="H7" s="26">
        <v>1712436974</v>
      </c>
      <c r="I7" s="26">
        <v>1515615626</v>
      </c>
      <c r="J7" s="7"/>
      <c r="K7" s="7"/>
      <c r="L7" s="7"/>
      <c r="M7" s="7"/>
    </row>
    <row r="8" spans="1:13" x14ac:dyDescent="0.25">
      <c r="A8" s="35" t="s">
        <v>4</v>
      </c>
      <c r="B8" s="22">
        <f>B6-B7</f>
        <v>303517418</v>
      </c>
      <c r="C8" s="22">
        <f t="shared" ref="C8:I8" si="0">C6-C7</f>
        <v>357374918</v>
      </c>
      <c r="D8" s="22">
        <f t="shared" si="0"/>
        <v>297878290</v>
      </c>
      <c r="E8" s="22">
        <f t="shared" si="0"/>
        <v>219627371</v>
      </c>
      <c r="F8" s="22">
        <f t="shared" si="0"/>
        <v>191520985</v>
      </c>
      <c r="G8" s="22">
        <f t="shared" si="0"/>
        <v>195807587</v>
      </c>
      <c r="H8" s="22">
        <f t="shared" si="0"/>
        <v>209730764</v>
      </c>
      <c r="I8" s="22">
        <f t="shared" si="0"/>
        <v>197053900</v>
      </c>
    </row>
    <row r="9" spans="1:13" x14ac:dyDescent="0.25">
      <c r="A9" s="2"/>
      <c r="B9" s="22"/>
      <c r="C9" s="22"/>
      <c r="D9" s="22"/>
      <c r="E9" s="22"/>
      <c r="F9" s="22"/>
      <c r="G9" s="22"/>
      <c r="H9" s="22"/>
      <c r="I9" s="22"/>
    </row>
    <row r="10" spans="1:13" x14ac:dyDescent="0.25">
      <c r="A10" s="35" t="s">
        <v>75</v>
      </c>
      <c r="B10" s="22">
        <f>B11-B12</f>
        <v>177505226</v>
      </c>
      <c r="C10" s="22">
        <f t="shared" ref="C10:I10" si="1">C11-C12</f>
        <v>192769002</v>
      </c>
      <c r="D10" s="22">
        <f t="shared" si="1"/>
        <v>162428933</v>
      </c>
      <c r="E10" s="22">
        <f t="shared" si="1"/>
        <v>171387541</v>
      </c>
      <c r="F10" s="22">
        <f t="shared" si="1"/>
        <v>115435237</v>
      </c>
      <c r="G10" s="22">
        <f t="shared" si="1"/>
        <v>94402363</v>
      </c>
      <c r="H10" s="22">
        <f t="shared" si="1"/>
        <v>107315995</v>
      </c>
      <c r="I10" s="22">
        <f t="shared" si="1"/>
        <v>100982529</v>
      </c>
    </row>
    <row r="11" spans="1:13" x14ac:dyDescent="0.25">
      <c r="A11" t="s">
        <v>39</v>
      </c>
      <c r="B11" s="19">
        <v>177505226</v>
      </c>
      <c r="C11" s="16">
        <v>192769002</v>
      </c>
      <c r="D11" s="16">
        <v>162428933</v>
      </c>
      <c r="E11" s="16">
        <v>171387541</v>
      </c>
      <c r="F11" s="16">
        <v>115435237</v>
      </c>
      <c r="G11" s="16">
        <v>94402363</v>
      </c>
      <c r="H11" s="16">
        <v>107315995</v>
      </c>
      <c r="I11" s="16">
        <v>100982602</v>
      </c>
      <c r="J11" s="7"/>
      <c r="K11" s="7"/>
      <c r="L11" s="7"/>
      <c r="M11" s="7"/>
    </row>
    <row r="12" spans="1:13" x14ac:dyDescent="0.25">
      <c r="A12" s="38" t="s">
        <v>98</v>
      </c>
      <c r="B12" s="19"/>
      <c r="C12" s="16"/>
      <c r="D12" s="16"/>
      <c r="E12" s="16"/>
      <c r="F12" s="16"/>
      <c r="G12" s="16"/>
      <c r="H12" s="16"/>
      <c r="I12" s="16">
        <v>73</v>
      </c>
      <c r="J12" s="7"/>
      <c r="K12" s="7"/>
      <c r="L12" s="7"/>
      <c r="M12" s="7"/>
    </row>
    <row r="13" spans="1:13" ht="15.75" customHeight="1" x14ac:dyDescent="0.25">
      <c r="B13" s="19"/>
      <c r="C13" s="16"/>
      <c r="D13" s="16"/>
      <c r="E13" s="16"/>
      <c r="F13" s="16"/>
      <c r="G13" s="16"/>
      <c r="H13" s="16"/>
      <c r="I13" s="16"/>
    </row>
    <row r="14" spans="1:13" x14ac:dyDescent="0.25">
      <c r="A14" s="35" t="s">
        <v>76</v>
      </c>
      <c r="B14" s="27">
        <f t="shared" ref="B14:I14" si="2">B8-B10</f>
        <v>126012192</v>
      </c>
      <c r="C14" s="27">
        <f t="shared" si="2"/>
        <v>164605916</v>
      </c>
      <c r="D14" s="27">
        <f t="shared" si="2"/>
        <v>135449357</v>
      </c>
      <c r="E14" s="27">
        <f t="shared" si="2"/>
        <v>48239830</v>
      </c>
      <c r="F14" s="27">
        <f t="shared" si="2"/>
        <v>76085748</v>
      </c>
      <c r="G14" s="27">
        <f t="shared" si="2"/>
        <v>101405224</v>
      </c>
      <c r="H14" s="27">
        <f t="shared" si="2"/>
        <v>102414769</v>
      </c>
      <c r="I14" s="27">
        <f t="shared" si="2"/>
        <v>96071371</v>
      </c>
    </row>
    <row r="15" spans="1:13" x14ac:dyDescent="0.25">
      <c r="A15" s="36" t="s">
        <v>77</v>
      </c>
      <c r="B15" s="21"/>
      <c r="C15" s="21"/>
      <c r="D15" s="21"/>
      <c r="E15" s="21"/>
      <c r="F15" s="21"/>
      <c r="G15" s="21"/>
      <c r="H15" s="21"/>
      <c r="I15" s="21"/>
    </row>
    <row r="16" spans="1:13" x14ac:dyDescent="0.25">
      <c r="A16" s="5" t="s">
        <v>13</v>
      </c>
      <c r="B16" s="19">
        <v>30305059</v>
      </c>
      <c r="C16" s="16">
        <v>44985484</v>
      </c>
      <c r="D16" s="16">
        <v>39058056</v>
      </c>
      <c r="E16" s="16">
        <v>183855603</v>
      </c>
      <c r="F16" s="16">
        <v>30566537</v>
      </c>
      <c r="G16" s="16">
        <v>23990656</v>
      </c>
      <c r="H16" s="16">
        <v>19080109</v>
      </c>
      <c r="I16" s="16">
        <v>21568662</v>
      </c>
    </row>
    <row r="17" spans="1:13" ht="15.75" customHeight="1" x14ac:dyDescent="0.25">
      <c r="A17" s="5" t="s">
        <v>16</v>
      </c>
      <c r="B17" s="19">
        <v>107277682</v>
      </c>
      <c r="C17" s="16">
        <v>143941673</v>
      </c>
      <c r="D17" s="16">
        <v>104130313</v>
      </c>
      <c r="E17" s="16">
        <v>101765185</v>
      </c>
      <c r="F17" s="16">
        <v>96886161</v>
      </c>
      <c r="G17" s="16">
        <v>96935681</v>
      </c>
      <c r="H17" s="16">
        <v>85778333</v>
      </c>
      <c r="I17" s="16">
        <v>77313727</v>
      </c>
      <c r="J17" s="7"/>
      <c r="K17" s="7"/>
      <c r="L17" s="7"/>
      <c r="M17" s="7"/>
    </row>
    <row r="18" spans="1:13" x14ac:dyDescent="0.25">
      <c r="B18" s="19"/>
      <c r="C18" s="19"/>
      <c r="D18" s="19"/>
      <c r="E18" s="19"/>
      <c r="F18" s="19"/>
      <c r="G18" s="16"/>
      <c r="H18" s="16"/>
      <c r="I18" s="16"/>
    </row>
    <row r="19" spans="1:13" x14ac:dyDescent="0.25">
      <c r="A19" s="35" t="s">
        <v>78</v>
      </c>
      <c r="B19" s="22">
        <f>B14-B17+B16</f>
        <v>49039569</v>
      </c>
      <c r="C19" s="22">
        <f t="shared" ref="C19:I19" si="3">C14-C17+C16</f>
        <v>65649727</v>
      </c>
      <c r="D19" s="22">
        <f t="shared" si="3"/>
        <v>70377100</v>
      </c>
      <c r="E19" s="22">
        <f t="shared" si="3"/>
        <v>130330248</v>
      </c>
      <c r="F19" s="22">
        <f t="shared" si="3"/>
        <v>9766124</v>
      </c>
      <c r="G19" s="22">
        <f t="shared" si="3"/>
        <v>28460199</v>
      </c>
      <c r="H19" s="22">
        <f t="shared" si="3"/>
        <v>35716545</v>
      </c>
      <c r="I19" s="22">
        <f t="shared" si="3"/>
        <v>40326306</v>
      </c>
    </row>
    <row r="20" spans="1:13" x14ac:dyDescent="0.25">
      <c r="A20" s="5" t="s">
        <v>14</v>
      </c>
      <c r="B20" s="19">
        <v>2335218</v>
      </c>
      <c r="C20" s="16">
        <v>3282486</v>
      </c>
      <c r="D20" s="16">
        <v>3518855</v>
      </c>
      <c r="E20" s="16">
        <v>6516512</v>
      </c>
      <c r="F20" s="16">
        <v>488306</v>
      </c>
      <c r="G20" s="16">
        <v>1423010</v>
      </c>
      <c r="H20" s="16">
        <v>1785827</v>
      </c>
      <c r="I20" s="16">
        <v>1920300</v>
      </c>
      <c r="J20" s="7"/>
      <c r="K20" s="7"/>
      <c r="L20" s="7"/>
      <c r="M20" s="7"/>
    </row>
    <row r="21" spans="1:13" x14ac:dyDescent="0.25">
      <c r="A21" s="5"/>
      <c r="B21" s="19"/>
      <c r="C21" s="16"/>
      <c r="D21" s="16"/>
      <c r="E21" s="16"/>
      <c r="F21" s="16"/>
      <c r="G21" s="16"/>
      <c r="H21" s="16"/>
      <c r="I21" s="16"/>
    </row>
    <row r="22" spans="1:13" x14ac:dyDescent="0.25">
      <c r="A22" s="35" t="s">
        <v>79</v>
      </c>
      <c r="B22" s="27">
        <f>(B19-B20)</f>
        <v>46704351</v>
      </c>
      <c r="C22" s="27">
        <f t="shared" ref="C22:G22" si="4">(C19-C20)</f>
        <v>62367241</v>
      </c>
      <c r="D22" s="27">
        <f t="shared" si="4"/>
        <v>66858245</v>
      </c>
      <c r="E22" s="27">
        <f t="shared" si="4"/>
        <v>123813736</v>
      </c>
      <c r="F22" s="27">
        <f t="shared" si="4"/>
        <v>9277818</v>
      </c>
      <c r="G22" s="27">
        <f t="shared" si="4"/>
        <v>27037189</v>
      </c>
      <c r="H22" s="27">
        <f t="shared" ref="H22:I22" si="5">(H19-H20)</f>
        <v>33930718</v>
      </c>
      <c r="I22" s="27">
        <f t="shared" si="5"/>
        <v>38406006</v>
      </c>
    </row>
    <row r="23" spans="1:13" x14ac:dyDescent="0.25">
      <c r="A23" s="32" t="s">
        <v>80</v>
      </c>
      <c r="B23" s="21">
        <f t="shared" ref="B23:G23" si="6">SUM(B24:B25)</f>
        <v>-31270134</v>
      </c>
      <c r="C23" s="21">
        <f t="shared" si="6"/>
        <v>-47873256</v>
      </c>
      <c r="D23" s="21">
        <f t="shared" si="6"/>
        <v>-49817670</v>
      </c>
      <c r="E23" s="21">
        <f t="shared" si="6"/>
        <v>-38971202</v>
      </c>
      <c r="F23" s="21">
        <f t="shared" si="6"/>
        <v>-22506400</v>
      </c>
      <c r="G23" s="21">
        <f t="shared" si="6"/>
        <v>-18117661</v>
      </c>
      <c r="H23" s="21">
        <f t="shared" ref="H23:I23" si="7">SUM(H24:H25)</f>
        <v>-23623002</v>
      </c>
      <c r="I23" s="21">
        <f t="shared" si="7"/>
        <v>-26594959</v>
      </c>
    </row>
    <row r="24" spans="1:13" x14ac:dyDescent="0.25">
      <c r="A24" t="s">
        <v>15</v>
      </c>
      <c r="B24" s="19">
        <v>-31164150</v>
      </c>
      <c r="C24" s="19">
        <v>-47788736</v>
      </c>
      <c r="D24" s="16">
        <v>-49476094</v>
      </c>
      <c r="E24" s="16">
        <v>-38787121</v>
      </c>
      <c r="F24" s="16">
        <v>-19982054</v>
      </c>
      <c r="G24" s="16">
        <v>-18777970</v>
      </c>
      <c r="H24" s="16">
        <v>-23403275</v>
      </c>
      <c r="I24" s="16">
        <v>-21299272</v>
      </c>
    </row>
    <row r="25" spans="1:13" x14ac:dyDescent="0.25">
      <c r="A25" t="s">
        <v>40</v>
      </c>
      <c r="B25" s="24">
        <v>-105984</v>
      </c>
      <c r="C25" s="24">
        <v>-84520</v>
      </c>
      <c r="D25" s="24">
        <v>-341576</v>
      </c>
      <c r="E25" s="24">
        <v>-184081</v>
      </c>
      <c r="F25" s="24">
        <v>-2524346</v>
      </c>
      <c r="G25" s="24">
        <v>660309</v>
      </c>
      <c r="H25" s="24">
        <v>-219727</v>
      </c>
      <c r="I25" s="24">
        <v>-5295687</v>
      </c>
    </row>
    <row r="26" spans="1:13" x14ac:dyDescent="0.25">
      <c r="A26" s="35" t="s">
        <v>81</v>
      </c>
      <c r="B26" s="27">
        <f t="shared" ref="B26:I26" si="8">B22+B23</f>
        <v>15434217</v>
      </c>
      <c r="C26" s="27">
        <f t="shared" si="8"/>
        <v>14493985</v>
      </c>
      <c r="D26" s="27">
        <f t="shared" si="8"/>
        <v>17040575</v>
      </c>
      <c r="E26" s="27">
        <f t="shared" si="8"/>
        <v>84842534</v>
      </c>
      <c r="F26" s="27">
        <f t="shared" si="8"/>
        <v>-13228582</v>
      </c>
      <c r="G26" s="27">
        <f t="shared" si="8"/>
        <v>8919528</v>
      </c>
      <c r="H26" s="27">
        <f t="shared" si="8"/>
        <v>10307716</v>
      </c>
      <c r="I26" s="27">
        <f t="shared" si="8"/>
        <v>11811047</v>
      </c>
    </row>
    <row r="27" spans="1:13" x14ac:dyDescent="0.25">
      <c r="A27" s="2"/>
      <c r="B27" s="21"/>
      <c r="C27" s="21"/>
      <c r="D27" s="21"/>
      <c r="E27" s="21"/>
      <c r="F27" s="21"/>
      <c r="G27" s="21"/>
      <c r="H27" s="21"/>
      <c r="I27" s="21"/>
    </row>
    <row r="28" spans="1:13" x14ac:dyDescent="0.25">
      <c r="A28" s="35" t="s">
        <v>82</v>
      </c>
      <c r="B28" s="12">
        <f>B26/('1'!B29/10)</f>
        <v>2.7066177398989897</v>
      </c>
      <c r="C28" s="12">
        <f>C26/('1'!C29/10)</f>
        <v>2.5417341820987653</v>
      </c>
      <c r="D28" s="12">
        <f>D26/('1'!D29/10)</f>
        <v>2.9883163229517398</v>
      </c>
      <c r="E28" s="12">
        <f>E26/('1'!E29/10)</f>
        <v>14.878390502244669</v>
      </c>
      <c r="F28" s="12">
        <f>F26/('1'!F29/10)</f>
        <v>-2.3198270903479239</v>
      </c>
      <c r="G28" s="12">
        <f>G26/('1'!G29/10)</f>
        <v>1.5641708754208754</v>
      </c>
      <c r="H28" s="12">
        <f>H26/('1'!H29/10)</f>
        <v>1.8076101290684623</v>
      </c>
      <c r="I28" s="12">
        <f>I26/('1'!I29/10)</f>
        <v>2.0712414071268239</v>
      </c>
    </row>
    <row r="29" spans="1:13" x14ac:dyDescent="0.25">
      <c r="A29" s="36" t="s">
        <v>83</v>
      </c>
      <c r="B29" s="16">
        <f>'1'!B29/10</f>
        <v>5702400</v>
      </c>
      <c r="C29" s="16">
        <f>'1'!C29/10</f>
        <v>5702400</v>
      </c>
      <c r="D29" s="16">
        <f>'1'!D29/10</f>
        <v>5702400</v>
      </c>
      <c r="E29" s="16">
        <f>'1'!E29/10</f>
        <v>5702400</v>
      </c>
      <c r="F29" s="16">
        <f>'1'!F29/10</f>
        <v>5702400</v>
      </c>
      <c r="G29" s="16">
        <f>'1'!G29/10</f>
        <v>5702400</v>
      </c>
      <c r="H29" s="16">
        <f>'1'!H29/10</f>
        <v>5702400</v>
      </c>
      <c r="I29" s="16">
        <f>'1'!I29/10</f>
        <v>5702400</v>
      </c>
    </row>
    <row r="32" spans="1:13" x14ac:dyDescent="0.25">
      <c r="E32" t="s">
        <v>63</v>
      </c>
    </row>
    <row r="52" spans="1:2" x14ac:dyDescent="0.25">
      <c r="A52" s="6"/>
      <c r="B5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3"/>
  <sheetViews>
    <sheetView tabSelected="1"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K29" sqref="K29"/>
    </sheetView>
  </sheetViews>
  <sheetFormatPr defaultRowHeight="15" x14ac:dyDescent="0.25"/>
  <cols>
    <col min="1" max="1" width="41.140625" customWidth="1"/>
    <col min="2" max="7" width="15" style="15" bestFit="1" customWidth="1"/>
    <col min="8" max="9" width="15" style="16" bestFit="1" customWidth="1"/>
  </cols>
  <sheetData>
    <row r="1" spans="1:9" ht="15.75" x14ac:dyDescent="0.25">
      <c r="A1" s="2" t="s">
        <v>53</v>
      </c>
      <c r="B1" s="14"/>
      <c r="C1" s="14"/>
      <c r="D1" s="14"/>
      <c r="E1" s="14"/>
      <c r="F1" s="14"/>
      <c r="G1" s="17"/>
      <c r="H1" s="22"/>
      <c r="I1" s="22"/>
    </row>
    <row r="2" spans="1:9" ht="15.75" x14ac:dyDescent="0.25">
      <c r="A2" s="2" t="s">
        <v>84</v>
      </c>
      <c r="B2" s="14"/>
      <c r="C2" s="14"/>
      <c r="D2" s="14"/>
      <c r="E2" s="14"/>
      <c r="F2" s="14"/>
      <c r="G2" s="17"/>
      <c r="H2" s="22"/>
      <c r="I2" s="22"/>
    </row>
    <row r="3" spans="1:9" ht="15.75" x14ac:dyDescent="0.25">
      <c r="A3" s="2" t="s">
        <v>65</v>
      </c>
      <c r="B3" s="14"/>
      <c r="C3" s="14"/>
      <c r="D3" s="14"/>
      <c r="E3" s="14"/>
      <c r="F3" s="14"/>
      <c r="G3" s="17"/>
      <c r="H3" s="14"/>
      <c r="I3" s="14"/>
    </row>
    <row r="4" spans="1:9" x14ac:dyDescent="0.25">
      <c r="A4" s="2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9" ht="15.75" x14ac:dyDescent="0.25">
      <c r="A5" s="3"/>
      <c r="B5" s="14"/>
      <c r="C5" s="14"/>
      <c r="D5" s="14"/>
      <c r="E5" s="14"/>
      <c r="F5" s="14"/>
      <c r="G5" s="14"/>
    </row>
    <row r="6" spans="1:9" x14ac:dyDescent="0.25">
      <c r="A6" s="35" t="s">
        <v>85</v>
      </c>
    </row>
    <row r="7" spans="1:9" x14ac:dyDescent="0.25">
      <c r="A7" t="s">
        <v>41</v>
      </c>
      <c r="B7" s="15">
        <v>3860618468</v>
      </c>
      <c r="C7" s="15">
        <v>3289603668</v>
      </c>
      <c r="D7" s="15">
        <v>3912921285</v>
      </c>
      <c r="E7" s="15">
        <v>2781689604</v>
      </c>
      <c r="F7" s="15">
        <v>1993325878</v>
      </c>
      <c r="G7" s="15">
        <v>1619018691</v>
      </c>
      <c r="H7" s="16">
        <v>1959964806</v>
      </c>
      <c r="I7" s="16">
        <v>1737246941</v>
      </c>
    </row>
    <row r="8" spans="1:9" ht="15.75" x14ac:dyDescent="0.25">
      <c r="A8" s="9" t="s">
        <v>42</v>
      </c>
      <c r="B8" s="15">
        <v>30305059</v>
      </c>
      <c r="C8" s="15">
        <v>44985484</v>
      </c>
      <c r="D8" s="15">
        <v>39058056</v>
      </c>
      <c r="E8" s="15">
        <v>26901664</v>
      </c>
      <c r="F8" s="15">
        <v>31201552</v>
      </c>
      <c r="G8" s="15">
        <v>26935597</v>
      </c>
      <c r="H8" s="16">
        <v>18437444</v>
      </c>
    </row>
    <row r="9" spans="1:9" ht="15.75" x14ac:dyDescent="0.25">
      <c r="A9" s="9" t="s">
        <v>43</v>
      </c>
      <c r="B9" s="15">
        <v>-107277682</v>
      </c>
      <c r="C9" s="15">
        <v>-122311340</v>
      </c>
      <c r="D9" s="15">
        <v>-104130313</v>
      </c>
      <c r="E9" s="15">
        <v>-101765185</v>
      </c>
      <c r="F9" s="15">
        <v>-104269910</v>
      </c>
      <c r="G9" s="15">
        <v>-96935681</v>
      </c>
      <c r="H9" s="16">
        <v>-83155244</v>
      </c>
      <c r="I9" s="16">
        <v>-6033467</v>
      </c>
    </row>
    <row r="10" spans="1:9" ht="15.75" x14ac:dyDescent="0.25">
      <c r="A10" s="9" t="s">
        <v>44</v>
      </c>
      <c r="B10" s="15">
        <v>-31048897</v>
      </c>
      <c r="C10" s="15">
        <v>-46417232</v>
      </c>
      <c r="D10" s="15">
        <v>-49470231</v>
      </c>
      <c r="E10" s="15">
        <v>-36930627</v>
      </c>
      <c r="F10" s="15">
        <v>-23488428</v>
      </c>
      <c r="G10" s="15">
        <v>-16888486</v>
      </c>
      <c r="H10" s="16">
        <v>-24595103</v>
      </c>
      <c r="I10" s="16">
        <v>-18309559</v>
      </c>
    </row>
    <row r="11" spans="1:9" ht="15.75" x14ac:dyDescent="0.25">
      <c r="A11" s="9" t="s">
        <v>45</v>
      </c>
      <c r="B11" s="15">
        <v>-3600505466</v>
      </c>
      <c r="C11" s="15">
        <v>-3248757874</v>
      </c>
      <c r="D11" s="15">
        <v>-3686277562</v>
      </c>
      <c r="E11" s="15">
        <v>-2707769843</v>
      </c>
      <c r="F11" s="15">
        <v>-1763403057</v>
      </c>
      <c r="G11" s="15">
        <v>-1677933693</v>
      </c>
      <c r="H11" s="16">
        <v>-1881634840</v>
      </c>
      <c r="I11" s="16">
        <v>-1572026744</v>
      </c>
    </row>
    <row r="12" spans="1:9" ht="15.75" x14ac:dyDescent="0.25">
      <c r="A12" s="3"/>
      <c r="B12" s="17">
        <f>SUM(B7:B11)</f>
        <v>152091482</v>
      </c>
      <c r="C12" s="17">
        <f t="shared" ref="C12:I12" si="0">SUM(C7:C11)</f>
        <v>-82897294</v>
      </c>
      <c r="D12" s="17">
        <f t="shared" si="0"/>
        <v>112101235</v>
      </c>
      <c r="E12" s="17">
        <f>SUM(E7:E11)</f>
        <v>-37874387</v>
      </c>
      <c r="F12" s="17">
        <f>SUM(F7:F11)</f>
        <v>133366035</v>
      </c>
      <c r="G12" s="17">
        <f t="shared" si="0"/>
        <v>-145803572</v>
      </c>
      <c r="H12" s="17">
        <f t="shared" si="0"/>
        <v>-10982937</v>
      </c>
      <c r="I12" s="17">
        <f t="shared" si="0"/>
        <v>140877171</v>
      </c>
    </row>
    <row r="13" spans="1:9" ht="15.75" x14ac:dyDescent="0.25">
      <c r="A13" s="3"/>
      <c r="B13" s="17"/>
      <c r="C13" s="17"/>
      <c r="D13" s="17"/>
      <c r="E13" s="17"/>
      <c r="F13" s="17"/>
      <c r="G13" s="17"/>
    </row>
    <row r="14" spans="1:9" x14ac:dyDescent="0.25">
      <c r="A14" s="35" t="s">
        <v>86</v>
      </c>
    </row>
    <row r="15" spans="1:9" x14ac:dyDescent="0.25">
      <c r="A15" s="4" t="s">
        <v>46</v>
      </c>
      <c r="B15" s="15">
        <v>-26383292</v>
      </c>
      <c r="C15" s="15">
        <v>-42699319</v>
      </c>
      <c r="D15" s="15">
        <v>-25445217</v>
      </c>
      <c r="E15" s="15">
        <v>-18469980</v>
      </c>
      <c r="F15" s="15">
        <v>-6040612</v>
      </c>
      <c r="G15" s="15">
        <v>-7400059</v>
      </c>
      <c r="H15" s="16">
        <v>-13101076</v>
      </c>
      <c r="I15" s="16">
        <v>-6361511</v>
      </c>
    </row>
    <row r="16" spans="1:9" x14ac:dyDescent="0.25">
      <c r="A16" s="4" t="s">
        <v>34</v>
      </c>
      <c r="C16" s="15">
        <v>-32033037</v>
      </c>
    </row>
    <row r="17" spans="1:9" x14ac:dyDescent="0.25">
      <c r="A17" s="4" t="s">
        <v>51</v>
      </c>
      <c r="E17" s="15">
        <v>158606660</v>
      </c>
      <c r="F17" s="15">
        <v>-12183964</v>
      </c>
    </row>
    <row r="18" spans="1:9" x14ac:dyDescent="0.25">
      <c r="A18" s="4" t="s">
        <v>99</v>
      </c>
      <c r="I18" s="16">
        <v>20065471</v>
      </c>
    </row>
    <row r="19" spans="1:9" x14ac:dyDescent="0.25">
      <c r="A19" t="s">
        <v>47</v>
      </c>
      <c r="B19" s="15">
        <v>2847250</v>
      </c>
    </row>
    <row r="20" spans="1:9" x14ac:dyDescent="0.25">
      <c r="A20" t="s">
        <v>52</v>
      </c>
      <c r="B20" s="15">
        <v>-99198822</v>
      </c>
      <c r="E20" s="15">
        <v>-99198822</v>
      </c>
      <c r="G20" s="15">
        <v>102052759</v>
      </c>
    </row>
    <row r="21" spans="1:9" x14ac:dyDescent="0.25">
      <c r="A21" s="4" t="s">
        <v>58</v>
      </c>
      <c r="H21" s="16">
        <v>11984618</v>
      </c>
      <c r="I21" s="16">
        <v>24162847</v>
      </c>
    </row>
    <row r="22" spans="1:9" x14ac:dyDescent="0.25">
      <c r="A22" s="2"/>
      <c r="B22" s="17">
        <f>SUM(B15:B21)</f>
        <v>-122734864</v>
      </c>
      <c r="C22" s="17">
        <f t="shared" ref="C22:I22" si="1">SUM(C15:C21)</f>
        <v>-74732356</v>
      </c>
      <c r="D22" s="17">
        <f t="shared" si="1"/>
        <v>-25445217</v>
      </c>
      <c r="E22" s="17">
        <f t="shared" si="1"/>
        <v>40937858</v>
      </c>
      <c r="F22" s="17">
        <f t="shared" si="1"/>
        <v>-18224576</v>
      </c>
      <c r="G22" s="17">
        <f t="shared" si="1"/>
        <v>94652700</v>
      </c>
      <c r="H22" s="17">
        <f t="shared" si="1"/>
        <v>-1116458</v>
      </c>
      <c r="I22" s="17">
        <f t="shared" si="1"/>
        <v>37866807</v>
      </c>
    </row>
    <row r="24" spans="1:9" x14ac:dyDescent="0.25">
      <c r="A24" s="35" t="s">
        <v>87</v>
      </c>
    </row>
    <row r="25" spans="1:9" x14ac:dyDescent="0.25">
      <c r="A25" t="s">
        <v>48</v>
      </c>
      <c r="B25" s="15">
        <v>-6703096</v>
      </c>
      <c r="C25" s="15">
        <v>12304553</v>
      </c>
      <c r="D25" s="15">
        <v>-44443851</v>
      </c>
      <c r="E25" s="15">
        <v>60385564</v>
      </c>
      <c r="F25" s="15">
        <v>-81409156</v>
      </c>
      <c r="G25" s="15">
        <v>56009775</v>
      </c>
      <c r="H25" s="16">
        <v>-6087408</v>
      </c>
      <c r="I25" s="16">
        <v>-18490158</v>
      </c>
    </row>
    <row r="26" spans="1:9" s="5" customFormat="1" x14ac:dyDescent="0.25">
      <c r="A26" s="5" t="s">
        <v>49</v>
      </c>
      <c r="B26" s="18">
        <v>-8199326</v>
      </c>
      <c r="C26" s="18" t="s">
        <v>7</v>
      </c>
      <c r="D26" s="18">
        <v>-58317000</v>
      </c>
      <c r="E26" s="18">
        <v>-37500000</v>
      </c>
      <c r="F26" s="18">
        <v>-30000000</v>
      </c>
      <c r="G26" s="15">
        <v>-30000000</v>
      </c>
      <c r="H26" s="19">
        <v>-19525167</v>
      </c>
      <c r="I26" s="19">
        <v>-611927</v>
      </c>
    </row>
    <row r="27" spans="1:9" x14ac:dyDescent="0.25">
      <c r="A27" t="s">
        <v>50</v>
      </c>
      <c r="B27" s="15">
        <v>-51354724</v>
      </c>
      <c r="C27" s="15">
        <v>124376507</v>
      </c>
      <c r="D27" s="15">
        <v>-33613275</v>
      </c>
      <c r="E27" s="15">
        <v>-38135855</v>
      </c>
      <c r="F27" s="15">
        <v>13243711</v>
      </c>
      <c r="G27" s="15">
        <v>30579444</v>
      </c>
      <c r="H27" s="16">
        <v>48892914</v>
      </c>
      <c r="I27" s="16">
        <v>-75733325</v>
      </c>
    </row>
    <row r="28" spans="1:9" x14ac:dyDescent="0.25">
      <c r="A28" t="s">
        <v>100</v>
      </c>
      <c r="I28" s="16">
        <v>-73791779</v>
      </c>
    </row>
    <row r="29" spans="1:9" x14ac:dyDescent="0.25">
      <c r="A29" t="s">
        <v>17</v>
      </c>
      <c r="B29" s="15">
        <v>-7449346</v>
      </c>
      <c r="C29" s="15">
        <v>-9617784</v>
      </c>
      <c r="D29" s="15">
        <v>-9682813</v>
      </c>
      <c r="E29" s="18">
        <v>-10736828</v>
      </c>
      <c r="F29" s="15">
        <v>-10418696</v>
      </c>
      <c r="G29" s="15">
        <v>-10175329</v>
      </c>
      <c r="H29" s="16">
        <v>-9907073</v>
      </c>
      <c r="I29" s="16">
        <v>-9190791</v>
      </c>
    </row>
    <row r="30" spans="1:9" x14ac:dyDescent="0.25">
      <c r="A30" s="2"/>
      <c r="B30" s="20">
        <f t="shared" ref="B30:I30" si="2">SUM(B25:B29)</f>
        <v>-73706492</v>
      </c>
      <c r="C30" s="20">
        <f t="shared" si="2"/>
        <v>127063276</v>
      </c>
      <c r="D30" s="20">
        <f t="shared" si="2"/>
        <v>-146056939</v>
      </c>
      <c r="E30" s="20">
        <f>SUM(E25:E29)</f>
        <v>-25987119</v>
      </c>
      <c r="F30" s="20">
        <f t="shared" si="2"/>
        <v>-108584141</v>
      </c>
      <c r="G30" s="20">
        <f t="shared" si="2"/>
        <v>46413890</v>
      </c>
      <c r="H30" s="20">
        <f t="shared" si="2"/>
        <v>13373266</v>
      </c>
      <c r="I30" s="20">
        <f t="shared" si="2"/>
        <v>-177817980</v>
      </c>
    </row>
    <row r="32" spans="1:9" x14ac:dyDescent="0.25">
      <c r="A32" s="2" t="s">
        <v>88</v>
      </c>
      <c r="B32" s="17">
        <f>SUM(B12,B22,B30)</f>
        <v>-44349874</v>
      </c>
      <c r="C32" s="17">
        <f t="shared" ref="C32:I32" si="3">SUM(C12,C22,C30)</f>
        <v>-30566374</v>
      </c>
      <c r="D32" s="17">
        <f t="shared" si="3"/>
        <v>-59400921</v>
      </c>
      <c r="E32" s="17">
        <f t="shared" si="3"/>
        <v>-22923648</v>
      </c>
      <c r="F32" s="17">
        <f t="shared" si="3"/>
        <v>6557318</v>
      </c>
      <c r="G32" s="17">
        <f t="shared" si="3"/>
        <v>-4736982</v>
      </c>
      <c r="H32" s="17">
        <f t="shared" si="3"/>
        <v>1273871</v>
      </c>
      <c r="I32" s="17">
        <f t="shared" si="3"/>
        <v>925998</v>
      </c>
    </row>
    <row r="33" spans="1:9" x14ac:dyDescent="0.25">
      <c r="A33" s="36" t="s">
        <v>89</v>
      </c>
      <c r="B33" s="15">
        <v>277168248</v>
      </c>
      <c r="C33" s="15">
        <v>332017196</v>
      </c>
      <c r="D33" s="15">
        <v>301450822</v>
      </c>
      <c r="E33" s="15">
        <v>27242048</v>
      </c>
      <c r="F33" s="15">
        <v>4318400</v>
      </c>
      <c r="G33" s="15">
        <v>10875718</v>
      </c>
      <c r="H33" s="16">
        <v>6138736</v>
      </c>
      <c r="I33" s="16">
        <v>7413287</v>
      </c>
    </row>
    <row r="34" spans="1:9" x14ac:dyDescent="0.25">
      <c r="A34" s="36" t="s">
        <v>93</v>
      </c>
      <c r="H34" s="16">
        <v>680</v>
      </c>
      <c r="I34" s="16">
        <v>73</v>
      </c>
    </row>
    <row r="35" spans="1:9" x14ac:dyDescent="0.25">
      <c r="A35" s="35" t="s">
        <v>90</v>
      </c>
      <c r="B35" s="17">
        <f>SUM(B32:B34)</f>
        <v>232818374</v>
      </c>
      <c r="C35" s="17">
        <f t="shared" ref="C35:I35" si="4">SUM(C32:C34)</f>
        <v>301450822</v>
      </c>
      <c r="D35" s="17">
        <f t="shared" si="4"/>
        <v>242049901</v>
      </c>
      <c r="E35" s="17">
        <f t="shared" si="4"/>
        <v>4318400</v>
      </c>
      <c r="F35" s="17">
        <f t="shared" si="4"/>
        <v>10875718</v>
      </c>
      <c r="G35" s="17">
        <f t="shared" si="4"/>
        <v>6138736</v>
      </c>
      <c r="H35" s="17">
        <f t="shared" si="4"/>
        <v>7413287</v>
      </c>
      <c r="I35" s="17">
        <f t="shared" si="4"/>
        <v>8339358</v>
      </c>
    </row>
    <row r="36" spans="1:9" x14ac:dyDescent="0.25">
      <c r="B36" s="17"/>
      <c r="C36" s="17"/>
      <c r="D36" s="17"/>
      <c r="E36" s="17"/>
      <c r="F36" s="17"/>
      <c r="G36" s="17"/>
      <c r="H36" s="17"/>
      <c r="I36" s="17"/>
    </row>
    <row r="37" spans="1:9" x14ac:dyDescent="0.25">
      <c r="A37" s="35" t="s">
        <v>91</v>
      </c>
      <c r="B37" s="25">
        <f>B12/('1'!B29/10)</f>
        <v>26.671486040965206</v>
      </c>
      <c r="C37" s="25">
        <f>C12/('1'!C29/10)</f>
        <v>-14.537263959034792</v>
      </c>
      <c r="D37" s="25">
        <f>D12/('1'!D29/10)</f>
        <v>19.658606025533111</v>
      </c>
      <c r="E37" s="25">
        <f>E12/('1'!E29/10)</f>
        <v>-6.6418327370931536</v>
      </c>
      <c r="F37" s="25">
        <f>F12/('1'!F29/10)</f>
        <v>23.387702546296296</v>
      </c>
      <c r="G37" s="25">
        <f>G12/('1'!G29/10)</f>
        <v>-25.568808221099889</v>
      </c>
      <c r="H37" s="25">
        <f>H12/('1'!H29/10)</f>
        <v>-1.9260200968013468</v>
      </c>
      <c r="I37" s="25">
        <f>I12/('1'!I29/10)</f>
        <v>24.704891098484847</v>
      </c>
    </row>
    <row r="38" spans="1:9" x14ac:dyDescent="0.25">
      <c r="A38" s="35" t="s">
        <v>92</v>
      </c>
      <c r="B38" s="23">
        <f>'1'!B29/10</f>
        <v>5702400</v>
      </c>
      <c r="C38" s="23">
        <f>'1'!C29/10</f>
        <v>5702400</v>
      </c>
      <c r="D38" s="23">
        <f>'1'!D29/10</f>
        <v>5702400</v>
      </c>
      <c r="E38" s="23">
        <f>'1'!E29/10</f>
        <v>5702400</v>
      </c>
      <c r="F38" s="23">
        <f>'1'!F29/10</f>
        <v>5702400</v>
      </c>
      <c r="G38" s="23">
        <f>'1'!G29/10</f>
        <v>5702400</v>
      </c>
      <c r="H38" s="23">
        <f>'1'!H29/10</f>
        <v>5702400</v>
      </c>
      <c r="I38" s="23">
        <f>'1'!I29/10</f>
        <v>5702400</v>
      </c>
    </row>
    <row r="39" spans="1:9" ht="15.75" x14ac:dyDescent="0.25">
      <c r="A39" s="3"/>
      <c r="H39" s="24"/>
      <c r="I39" s="24"/>
    </row>
    <row r="40" spans="1:9" x14ac:dyDescent="0.25">
      <c r="B40" s="23"/>
      <c r="C40" s="23"/>
      <c r="D40" s="23"/>
      <c r="E40" s="23"/>
      <c r="F40" s="23"/>
      <c r="G40" s="23"/>
      <c r="H40" s="24"/>
      <c r="I40" s="24"/>
    </row>
    <row r="41" spans="1:9" x14ac:dyDescent="0.25">
      <c r="B41" s="23"/>
      <c r="C41" s="23"/>
      <c r="D41" s="23"/>
      <c r="E41" s="23"/>
      <c r="F41" s="23"/>
      <c r="G41" s="23"/>
      <c r="H41" s="24"/>
      <c r="I41" s="24"/>
    </row>
    <row r="42" spans="1:9" x14ac:dyDescent="0.25">
      <c r="B42" s="23"/>
      <c r="C42" s="23"/>
      <c r="D42" s="23"/>
      <c r="E42" s="23"/>
      <c r="F42" s="23"/>
      <c r="G42" s="23"/>
      <c r="H42" s="24"/>
      <c r="I42" s="24"/>
    </row>
    <row r="43" spans="1:9" x14ac:dyDescent="0.25">
      <c r="B43" s="23"/>
      <c r="C43" s="23"/>
      <c r="D43" s="23"/>
      <c r="E43" s="23"/>
      <c r="F43" s="23"/>
      <c r="G43" s="23"/>
      <c r="H43" s="24"/>
      <c r="I43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16" sqref="L16"/>
    </sheetView>
  </sheetViews>
  <sheetFormatPr defaultRowHeight="15" x14ac:dyDescent="0.25"/>
  <cols>
    <col min="1" max="1" width="36" bestFit="1" customWidth="1"/>
    <col min="2" max="8" width="10.5703125" bestFit="1" customWidth="1"/>
  </cols>
  <sheetData>
    <row r="1" spans="1:8" x14ac:dyDescent="0.25">
      <c r="A1" s="2" t="s">
        <v>53</v>
      </c>
      <c r="B1" s="2"/>
      <c r="C1" s="2"/>
      <c r="D1" s="2"/>
      <c r="E1" s="2"/>
      <c r="F1" s="2"/>
      <c r="G1" s="2"/>
      <c r="H1" s="2"/>
    </row>
    <row r="2" spans="1:8" x14ac:dyDescent="0.25">
      <c r="A2" s="2" t="s">
        <v>59</v>
      </c>
      <c r="B2" s="2"/>
      <c r="C2" s="2"/>
      <c r="D2" s="2"/>
      <c r="E2" s="2"/>
      <c r="F2" s="2"/>
      <c r="G2" s="2"/>
      <c r="H2" s="2"/>
    </row>
    <row r="3" spans="1:8" x14ac:dyDescent="0.25">
      <c r="A3" s="2" t="s">
        <v>65</v>
      </c>
      <c r="B3" s="2"/>
      <c r="C3" s="2"/>
      <c r="D3" s="2"/>
      <c r="E3" s="2"/>
      <c r="F3" s="2"/>
      <c r="G3" s="2"/>
      <c r="H3" s="2"/>
    </row>
    <row r="4" spans="1:8" x14ac:dyDescent="0.25">
      <c r="A4" s="2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x14ac:dyDescent="0.25">
      <c r="A5" s="5" t="s">
        <v>94</v>
      </c>
      <c r="B5" s="30">
        <f>'2'!B26/'1'!B24</f>
        <v>9.8218577546139683E-3</v>
      </c>
      <c r="C5" s="30">
        <f>'2'!C26/'1'!C24</f>
        <v>8.2415269505258203E-3</v>
      </c>
      <c r="D5" s="30">
        <f>'2'!D26/'1'!D24</f>
        <v>1.0065139080824027E-2</v>
      </c>
      <c r="E5" s="30">
        <f>'2'!E26/'1'!E24</f>
        <v>4.7665775934682249E-2</v>
      </c>
      <c r="F5" s="30">
        <f>'2'!F26/'1'!F24</f>
        <v>-8.559362573361139E-3</v>
      </c>
      <c r="G5" s="30">
        <f>'2'!G26/'1'!G24</f>
        <v>5.072232134803208E-3</v>
      </c>
      <c r="H5" s="30">
        <f>'2'!H26/'1'!H24</f>
        <v>5.505720421659129E-3</v>
      </c>
    </row>
    <row r="6" spans="1:8" x14ac:dyDescent="0.25">
      <c r="A6" s="5" t="s">
        <v>95</v>
      </c>
      <c r="B6" s="30">
        <f>'2'!B26/'1'!B35</f>
        <v>2.7988867543652634E-2</v>
      </c>
      <c r="C6" s="30">
        <f>'2'!C26/'1'!C35</f>
        <v>2.7988259378416997E-2</v>
      </c>
      <c r="D6" s="30">
        <f>'2'!D26/'1'!D35</f>
        <v>3.0318523326367454E-2</v>
      </c>
      <c r="E6" s="30">
        <f>'2'!E26/'1'!E35</f>
        <v>0.13629687831396931</v>
      </c>
      <c r="F6" s="30">
        <f>'2'!F26/'1'!F35</f>
        <v>-2.1358490103721973E-2</v>
      </c>
      <c r="G6" s="30">
        <f>'2'!G26/'1'!G35</f>
        <v>1.3590173308150587E-2</v>
      </c>
      <c r="H6" s="30">
        <f>'2'!H26/'1'!H35</f>
        <v>1.3154812638752528E-2</v>
      </c>
    </row>
    <row r="7" spans="1:8" x14ac:dyDescent="0.25">
      <c r="A7" s="5" t="s">
        <v>60</v>
      </c>
      <c r="B7" s="12">
        <f>'1'!B39/'1'!B35</f>
        <v>0.25841373261568762</v>
      </c>
      <c r="C7" s="12">
        <f>'1'!C39/'1'!C35</f>
        <v>0.21724040559390068</v>
      </c>
      <c r="D7" s="12">
        <f>'1'!D39/'1'!D35</f>
        <v>0.1601276423696425</v>
      </c>
      <c r="E7" s="12">
        <f>'1'!E39/'1'!E35</f>
        <v>8.4339608615218734E-2</v>
      </c>
      <c r="F7" s="12">
        <f>'1'!F39/'1'!F35</f>
        <v>3.6327856404695859E-2</v>
      </c>
      <c r="G7" s="12">
        <f>'1'!G39/'1'!G35</f>
        <v>0</v>
      </c>
      <c r="H7" s="12">
        <f>'1'!H39/'1'!H35</f>
        <v>3.0386527363027707E-3</v>
      </c>
    </row>
    <row r="8" spans="1:8" x14ac:dyDescent="0.25">
      <c r="A8" s="5" t="s">
        <v>61</v>
      </c>
      <c r="B8" s="12">
        <f>'1'!B23/'1'!B52</f>
        <v>1.3930547377313516</v>
      </c>
      <c r="C8" s="12">
        <f>'1'!C23/'1'!C52</f>
        <v>1.2483928934218895</v>
      </c>
      <c r="D8" s="12">
        <f>'1'!D23/'1'!D52</f>
        <v>1.2683749552671044</v>
      </c>
      <c r="E8" s="12">
        <f>'1'!E23/'1'!E52</f>
        <v>1.3118100771952093</v>
      </c>
      <c r="F8" s="12">
        <f>'1'!F23/'1'!F52</f>
        <v>1.3483151012324017</v>
      </c>
      <c r="G8" s="12">
        <f>'1'!G23/'1'!G52</f>
        <v>1.2737345913292912</v>
      </c>
      <c r="H8" s="12">
        <f>'1'!H23/'1'!H52</f>
        <v>1.2922646031202185</v>
      </c>
    </row>
    <row r="9" spans="1:8" x14ac:dyDescent="0.25">
      <c r="A9" s="5" t="s">
        <v>96</v>
      </c>
      <c r="B9" s="30">
        <f>'2'!B26/'2'!B6</f>
        <v>3.9239407344053038E-3</v>
      </c>
      <c r="C9" s="30">
        <f>'2'!C26/'2'!C6</f>
        <v>4.3845204451361912E-3</v>
      </c>
      <c r="D9" s="30">
        <f>'2'!D26/'2'!D6</f>
        <v>4.4322464894603472E-3</v>
      </c>
      <c r="E9" s="30">
        <f>'2'!E26/'2'!E6</f>
        <v>3.0831875202838036E-2</v>
      </c>
      <c r="F9" s="30">
        <f>'2'!F26/'2'!F6</f>
        <v>-6.510298919246634E-3</v>
      </c>
      <c r="G9" s="30">
        <f>'2'!G26/'2'!G6</f>
        <v>5.4295589522083357E-3</v>
      </c>
      <c r="H9" s="30">
        <f>'2'!H26/'2'!H6</f>
        <v>5.3625476050935574E-3</v>
      </c>
    </row>
    <row r="10" spans="1:8" x14ac:dyDescent="0.25">
      <c r="A10" t="s">
        <v>62</v>
      </c>
      <c r="B10" s="30">
        <f>'2'!B14/'2'!B6</f>
        <v>3.203689394936602E-2</v>
      </c>
      <c r="C10" s="30">
        <f>'2'!C14/'2'!C6</f>
        <v>4.9794311508696232E-2</v>
      </c>
      <c r="D10" s="30">
        <f>'2'!D14/'2'!D6</f>
        <v>3.5230321574413505E-2</v>
      </c>
      <c r="E10" s="30">
        <f>'2'!E14/'2'!E6</f>
        <v>1.7530410140344493E-2</v>
      </c>
      <c r="F10" s="30">
        <f>'2'!F14/'2'!F6</f>
        <v>3.7444751294921239E-2</v>
      </c>
      <c r="G10" s="30">
        <f>'2'!G14/'2'!G6</f>
        <v>6.172811406274991E-2</v>
      </c>
      <c r="H10" s="30">
        <f>'2'!H14/'2'!H6</f>
        <v>5.3280869809292364E-2</v>
      </c>
    </row>
    <row r="11" spans="1:8" x14ac:dyDescent="0.25">
      <c r="A11" s="5" t="s">
        <v>97</v>
      </c>
      <c r="B11" s="30">
        <f>'2'!B26/('1'!B35+'1'!B39)</f>
        <v>2.224138756454613E-2</v>
      </c>
      <c r="C11" s="30">
        <f>'2'!C26/('1'!C35+'1'!C39)</f>
        <v>2.2993205984450801E-2</v>
      </c>
      <c r="D11" s="30">
        <f>'2'!D26/('1'!D35+'1'!D39)</f>
        <v>2.6133782369360439E-2</v>
      </c>
      <c r="E11" s="30">
        <f>'2'!E26/('1'!E35+'1'!E39)</f>
        <v>0.12569574811348116</v>
      </c>
      <c r="F11" s="30">
        <f>'2'!F26/('1'!F35+'1'!F39)</f>
        <v>-2.0609780941159297E-2</v>
      </c>
      <c r="G11" s="30">
        <f>'2'!G26/('1'!G35+'1'!G39)</f>
        <v>1.3590173308150587E-2</v>
      </c>
      <c r="H11" s="30">
        <f>'2'!H26/('1'!H35+'1'!H39)</f>
        <v>1.3114960827148608E-2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2020-04-11T14:57:27Z</dcterms:modified>
</cp:coreProperties>
</file>