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Textile\Annual\"/>
    </mc:Choice>
  </mc:AlternateContent>
  <bookViews>
    <workbookView xWindow="0" yWindow="0" windowWidth="20415" windowHeight="7680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4" i="3" l="1"/>
  <c r="H18" i="3"/>
  <c r="H19" i="3" s="1"/>
  <c r="I18" i="3"/>
  <c r="I19" i="3" s="1"/>
  <c r="C19" i="3"/>
  <c r="D19" i="3"/>
  <c r="E19" i="3"/>
  <c r="F19" i="3"/>
  <c r="G19" i="3"/>
  <c r="B19" i="3"/>
  <c r="I34" i="3"/>
  <c r="I26" i="3"/>
  <c r="I12" i="3"/>
  <c r="I33" i="3" s="1"/>
  <c r="I29" i="2"/>
  <c r="I22" i="2"/>
  <c r="I9" i="2"/>
  <c r="I7" i="2"/>
  <c r="I13" i="2" s="1"/>
  <c r="I10" i="4" s="1"/>
  <c r="I28" i="3" l="1"/>
  <c r="I31" i="3" s="1"/>
  <c r="I17" i="2"/>
  <c r="I20" i="2" s="1"/>
  <c r="I26" i="2" s="1"/>
  <c r="H29" i="2"/>
  <c r="C29" i="2"/>
  <c r="D29" i="2"/>
  <c r="E29" i="2"/>
  <c r="F29" i="2"/>
  <c r="G29" i="2"/>
  <c r="B29" i="2"/>
  <c r="C34" i="3"/>
  <c r="D34" i="3"/>
  <c r="E34" i="3"/>
  <c r="F34" i="3"/>
  <c r="G34" i="3"/>
  <c r="H34" i="3"/>
  <c r="B34" i="3"/>
  <c r="I28" i="2" l="1"/>
  <c r="I9" i="4"/>
  <c r="C12" i="3"/>
  <c r="D12" i="3"/>
  <c r="E12" i="3"/>
  <c r="F12" i="3"/>
  <c r="G12" i="3"/>
  <c r="H12" i="3"/>
  <c r="H33" i="3" s="1"/>
  <c r="B12" i="3"/>
  <c r="C26" i="3"/>
  <c r="D26" i="3"/>
  <c r="E26" i="3"/>
  <c r="F26" i="3"/>
  <c r="G26" i="3"/>
  <c r="H26" i="3"/>
  <c r="B26" i="3"/>
  <c r="H22" i="2"/>
  <c r="G22" i="2"/>
  <c r="H7" i="2"/>
  <c r="H9" i="2"/>
  <c r="H26" i="1"/>
  <c r="I26" i="1"/>
  <c r="H23" i="1"/>
  <c r="I23" i="1"/>
  <c r="H35" i="1"/>
  <c r="I35" i="1"/>
  <c r="H12" i="1"/>
  <c r="I12" i="1"/>
  <c r="H6" i="1"/>
  <c r="I6" i="1"/>
  <c r="H8" i="4" l="1"/>
  <c r="I44" i="1"/>
  <c r="I6" i="4"/>
  <c r="I11" i="4"/>
  <c r="H44" i="1"/>
  <c r="I8" i="4"/>
  <c r="E28" i="3"/>
  <c r="E31" i="3" s="1"/>
  <c r="D28" i="3"/>
  <c r="D31" i="3" s="1"/>
  <c r="B28" i="3"/>
  <c r="B31" i="3" s="1"/>
  <c r="G28" i="3"/>
  <c r="G31" i="3" s="1"/>
  <c r="C28" i="3"/>
  <c r="C31" i="3" s="1"/>
  <c r="F28" i="3"/>
  <c r="F31" i="3" s="1"/>
  <c r="H13" i="2"/>
  <c r="I19" i="1"/>
  <c r="I5" i="4" s="1"/>
  <c r="I33" i="1"/>
  <c r="I41" i="1" s="1"/>
  <c r="H28" i="3"/>
  <c r="H31" i="3" s="1"/>
  <c r="H33" i="1"/>
  <c r="H41" i="1" s="1"/>
  <c r="H19" i="1"/>
  <c r="H17" i="2" l="1"/>
  <c r="H20" i="2" s="1"/>
  <c r="H26" i="2" s="1"/>
  <c r="H10" i="4"/>
  <c r="C33" i="3"/>
  <c r="D33" i="3"/>
  <c r="E33" i="3"/>
  <c r="F33" i="3"/>
  <c r="G33" i="3"/>
  <c r="B33" i="3"/>
  <c r="C7" i="2"/>
  <c r="D7" i="2"/>
  <c r="E7" i="2"/>
  <c r="F7" i="2"/>
  <c r="G7" i="2"/>
  <c r="C9" i="2"/>
  <c r="D9" i="2"/>
  <c r="E9" i="2"/>
  <c r="F9" i="2"/>
  <c r="G9" i="2"/>
  <c r="G13" i="2" s="1"/>
  <c r="B7" i="2"/>
  <c r="B22" i="2"/>
  <c r="B9" i="2"/>
  <c r="F16" i="1"/>
  <c r="F12" i="1" s="1"/>
  <c r="D15" i="1"/>
  <c r="D16" i="1"/>
  <c r="G30" i="1"/>
  <c r="G26" i="1" s="1"/>
  <c r="B30" i="1"/>
  <c r="B26" i="1" s="1"/>
  <c r="C26" i="1"/>
  <c r="D26" i="1"/>
  <c r="E26" i="1"/>
  <c r="F26" i="1"/>
  <c r="C23" i="1"/>
  <c r="D23" i="1"/>
  <c r="E23" i="1"/>
  <c r="F23" i="1"/>
  <c r="G23" i="1"/>
  <c r="B23" i="1"/>
  <c r="C35" i="1"/>
  <c r="C44" i="1" s="1"/>
  <c r="D35" i="1"/>
  <c r="D44" i="1" s="1"/>
  <c r="E35" i="1"/>
  <c r="E44" i="1" s="1"/>
  <c r="F35" i="1"/>
  <c r="F44" i="1" s="1"/>
  <c r="G35" i="1"/>
  <c r="G44" i="1" s="1"/>
  <c r="B35" i="1"/>
  <c r="B44" i="1" s="1"/>
  <c r="C12" i="1"/>
  <c r="C8" i="4" s="1"/>
  <c r="E12" i="1"/>
  <c r="G12" i="1"/>
  <c r="B12" i="1"/>
  <c r="C6" i="1"/>
  <c r="D6" i="1"/>
  <c r="E6" i="1"/>
  <c r="F6" i="1"/>
  <c r="G6" i="1"/>
  <c r="B6" i="1"/>
  <c r="H28" i="2" l="1"/>
  <c r="H9" i="4"/>
  <c r="H11" i="4"/>
  <c r="H6" i="4"/>
  <c r="H5" i="4"/>
  <c r="D12" i="1"/>
  <c r="D8" i="4" s="1"/>
  <c r="B8" i="4"/>
  <c r="E13" i="2"/>
  <c r="E17" i="2" s="1"/>
  <c r="E20" i="2" s="1"/>
  <c r="F13" i="2"/>
  <c r="F17" i="2" s="1"/>
  <c r="F20" i="2" s="1"/>
  <c r="E19" i="1"/>
  <c r="E8" i="4"/>
  <c r="E33" i="1"/>
  <c r="E41" i="1" s="1"/>
  <c r="G17" i="2"/>
  <c r="G20" i="2" s="1"/>
  <c r="G26" i="2" s="1"/>
  <c r="G28" i="2" s="1"/>
  <c r="G10" i="4"/>
  <c r="G8" i="4"/>
  <c r="F33" i="1"/>
  <c r="F8" i="4"/>
  <c r="B19" i="1"/>
  <c r="C19" i="1"/>
  <c r="D33" i="1"/>
  <c r="D41" i="1" s="1"/>
  <c r="G19" i="1"/>
  <c r="C33" i="1"/>
  <c r="C41" i="1" s="1"/>
  <c r="B13" i="2"/>
  <c r="F41" i="1"/>
  <c r="C13" i="2"/>
  <c r="D13" i="2"/>
  <c r="G33" i="1"/>
  <c r="G41" i="1" s="1"/>
  <c r="B33" i="1"/>
  <c r="B41" i="1" s="1"/>
  <c r="D19" i="1"/>
  <c r="F19" i="1"/>
  <c r="E10" i="4" l="1"/>
  <c r="F10" i="4"/>
  <c r="G6" i="4"/>
  <c r="B17" i="2"/>
  <c r="B20" i="2" s="1"/>
  <c r="B26" i="2" s="1"/>
  <c r="B10" i="4"/>
  <c r="G9" i="4"/>
  <c r="G11" i="4"/>
  <c r="D17" i="2"/>
  <c r="D20" i="2" s="1"/>
  <c r="D10" i="4"/>
  <c r="C17" i="2"/>
  <c r="C20" i="2" s="1"/>
  <c r="C10" i="4"/>
  <c r="G5" i="4"/>
  <c r="F22" i="2"/>
  <c r="F26" i="2" s="1"/>
  <c r="E22" i="2"/>
  <c r="E26" i="2" s="1"/>
  <c r="D22" i="2"/>
  <c r="C22" i="2"/>
  <c r="D26" i="2" l="1"/>
  <c r="D5" i="4" s="1"/>
  <c r="C26" i="2"/>
  <c r="C5" i="4" s="1"/>
  <c r="B28" i="2"/>
  <c r="B9" i="4"/>
  <c r="B5" i="4"/>
  <c r="B6" i="4"/>
  <c r="B11" i="4"/>
  <c r="F28" i="2"/>
  <c r="F9" i="4"/>
  <c r="F6" i="4"/>
  <c r="F5" i="4"/>
  <c r="F11" i="4"/>
  <c r="C9" i="4"/>
  <c r="E28" i="2"/>
  <c r="E6" i="4"/>
  <c r="E9" i="4"/>
  <c r="E5" i="4"/>
  <c r="E11" i="4"/>
  <c r="C28" i="2" l="1"/>
  <c r="D6" i="4"/>
  <c r="C6" i="4"/>
  <c r="D9" i="4"/>
  <c r="D28" i="2"/>
  <c r="C11" i="4"/>
  <c r="D11" i="4"/>
</calcChain>
</file>

<file path=xl/sharedStrings.xml><?xml version="1.0" encoding="utf-8"?>
<sst xmlns="http://schemas.openxmlformats.org/spreadsheetml/2006/main" count="89" uniqueCount="81">
  <si>
    <t>ASSETS</t>
  </si>
  <si>
    <t>NON CURRENT ASSETS</t>
  </si>
  <si>
    <t>CURRENT ASSETS</t>
  </si>
  <si>
    <t>Cash and Cash Equivalents</t>
  </si>
  <si>
    <t>Gross Profit</t>
  </si>
  <si>
    <t>Operating Profit</t>
  </si>
  <si>
    <t>Inventories</t>
  </si>
  <si>
    <t>Closing Cash &amp; Cash Equivalents</t>
  </si>
  <si>
    <t>Share Capital</t>
  </si>
  <si>
    <t>Contribution to WPPF</t>
  </si>
  <si>
    <t>Deferred Tax Liability</t>
  </si>
  <si>
    <t>Advances, Deposits and Sundry Receivables</t>
  </si>
  <si>
    <t>Other Income</t>
  </si>
  <si>
    <t>Income Tax Paid</t>
  </si>
  <si>
    <t>Payment of Dividend</t>
  </si>
  <si>
    <t>Sundry Creditors</t>
  </si>
  <si>
    <t>Property,Plant  and  Equipment</t>
  </si>
  <si>
    <t>Investment</t>
  </si>
  <si>
    <t>Trade Debtors</t>
  </si>
  <si>
    <t>Other Receivables</t>
  </si>
  <si>
    <t>Share Premium</t>
  </si>
  <si>
    <t>Reserve and Surplus</t>
  </si>
  <si>
    <t>Fair Valuation Surplus of Investment</t>
  </si>
  <si>
    <t>Working Capital Loan</t>
  </si>
  <si>
    <t>Short term Loan</t>
  </si>
  <si>
    <t>Trade Creditors</t>
  </si>
  <si>
    <t>Administrative &amp; Selling Overhead</t>
  </si>
  <si>
    <t>Financial Expenses</t>
  </si>
  <si>
    <t>Current</t>
  </si>
  <si>
    <t>Deferred</t>
  </si>
  <si>
    <t>Collection from Turnover</t>
  </si>
  <si>
    <t>Interest and Other Financial Charges paid</t>
  </si>
  <si>
    <t>Payment for costs and expenses</t>
  </si>
  <si>
    <t>Property, Plant &amp; Equipment Acquired</t>
  </si>
  <si>
    <t>Sale of Unusable Asset</t>
  </si>
  <si>
    <t>Investment in Shares of CDBL</t>
  </si>
  <si>
    <t>Working Capital Loan Received/Repaid</t>
  </si>
  <si>
    <t>Long Term Loan Rceived/Repayment</t>
  </si>
  <si>
    <t>Short Term Loan Received/Repaid</t>
  </si>
  <si>
    <t>Security Deposit</t>
  </si>
  <si>
    <t>APEX SPINING &amp; KNITTING MILLS LIMITED</t>
  </si>
  <si>
    <t>Ratio</t>
  </si>
  <si>
    <t>Debt to Equity</t>
  </si>
  <si>
    <t>Current Ratio</t>
  </si>
  <si>
    <t>Net Margin</t>
  </si>
  <si>
    <t>Operating Margin</t>
  </si>
  <si>
    <t>Investment in Financial Assets</t>
  </si>
  <si>
    <t>Under provision of tax</t>
  </si>
  <si>
    <t>Other income from operational foreign exchange gain/(loss)</t>
  </si>
  <si>
    <t>As at year end</t>
  </si>
  <si>
    <t>Return on Asset (ROA)</t>
  </si>
  <si>
    <t>Return on Equity (ROE)</t>
  </si>
  <si>
    <t>Return on Invested Capital (ROIC)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</si>
  <si>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</si>
  <si>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</si>
  <si>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</si>
  <si>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</si>
  <si>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</si>
  <si>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</si>
  <si>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Effects of exchange rate changes on cash and cash equivalents</t>
  </si>
  <si>
    <t>Net Operating Cash Flow Per Share</t>
  </si>
  <si>
    <t>Shares to Calculate NOCFPS</t>
  </si>
  <si>
    <t>Net Revenues</t>
  </si>
  <si>
    <t>Cost of goods sold</t>
  </si>
  <si>
    <t>Operating Incomes/Expenses</t>
  </si>
  <si>
    <t>Non-Operating Income/(Expenses)</t>
  </si>
  <si>
    <t>Profit Before 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</si>
  <si>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</si>
  <si>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</si>
  <si>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</si>
  <si>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</si>
  <si>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</si>
  <si>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Balance Sheet</t>
  </si>
  <si>
    <t>Liabilities and Capital</t>
  </si>
  <si>
    <t>Liabilities</t>
  </si>
  <si>
    <t>Non Current Liabilities</t>
  </si>
  <si>
    <t>Current Liabilities</t>
  </si>
  <si>
    <t>Shareholders’ Equity</t>
  </si>
  <si>
    <t>Net assets value per share</t>
  </si>
  <si>
    <t>Shares to calculate NAVPS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</si>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</sst>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(* #,##0_);_(* \(#,##0\);_(* &quot;-&quot;_);_(@_)"/>
    <numFmt numFmtId="164" formatCode="0.0%"/>
    <numFmt numFmtId="165" formatCode="0.0"/>
    <numFmt numFmtId="166" formatCode="[$-409]d\-mmm\-yy;@"/>
    <numFmt numFmtId="167" formatCode="_(* #,##0.00_);_(* \(#,##0.00\);_(* &quot;-&quot;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164" fontId="0" fillId="0" borderId="0" xfId="1" applyNumberFormat="1" applyFont="1"/>
    <xf numFmtId="9" fontId="0" fillId="0" borderId="0" xfId="0" applyNumberFormat="1"/>
    <xf numFmtId="165" fontId="0" fillId="0" borderId="0" xfId="0" applyNumberFormat="1"/>
    <xf numFmtId="10" fontId="0" fillId="0" borderId="0" xfId="1" applyNumberFormat="1" applyFont="1"/>
    <xf numFmtId="41" fontId="0" fillId="0" borderId="0" xfId="0" applyNumberFormat="1"/>
    <xf numFmtId="41" fontId="1" fillId="0" borderId="0" xfId="0" applyNumberFormat="1" applyFont="1"/>
    <xf numFmtId="41" fontId="0" fillId="0" borderId="0" xfId="0" applyNumberFormat="1" applyFont="1"/>
    <xf numFmtId="41" fontId="0" fillId="0" borderId="0" xfId="0" applyNumberFormat="1" applyFill="1"/>
    <xf numFmtId="166" fontId="0" fillId="0" borderId="0" xfId="0" applyNumberFormat="1"/>
    <xf numFmtId="167" fontId="1" fillId="0" borderId="0" xfId="0" applyNumberFormat="1" applyFont="1"/>
    <xf numFmtId="167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41" fontId="0" fillId="0" borderId="1" xfId="0" applyNumberFormat="1" applyBorder="1"/>
    <xf numFmtId="41" fontId="1" fillId="0" borderId="0" xfId="0" applyNumberFormat="1" applyFont="1" applyFill="1"/>
    <xf numFmtId="41" fontId="0" fillId="0" borderId="0" xfId="0" applyNumberFormat="1" applyFont="1" applyFill="1"/>
    <xf numFmtId="41" fontId="0" fillId="0" borderId="0" xfId="0" applyNumberFormat="1" applyFont="1" applyBorder="1"/>
    <xf numFmtId="41" fontId="0" fillId="0" borderId="0" xfId="0" applyNumberFormat="1" applyFont="1" applyFill="1" applyBorder="1"/>
    <xf numFmtId="41" fontId="1" fillId="0" borderId="0" xfId="0" applyNumberFormat="1" applyFont="1" applyBorder="1"/>
    <xf numFmtId="41" fontId="1" fillId="0" borderId="2" xfId="0" applyNumberFormat="1" applyFont="1" applyBorder="1"/>
    <xf numFmtId="41" fontId="0" fillId="0" borderId="0" xfId="0" applyNumberFormat="1" applyBorder="1"/>
    <xf numFmtId="0" fontId="0" fillId="0" borderId="0" xfId="0" applyNumberFormat="1" applyBorder="1"/>
    <xf numFmtId="41" fontId="1" fillId="0" borderId="3" xfId="0" applyNumberFormat="1" applyFont="1" applyBorder="1"/>
    <xf numFmtId="41" fontId="3" fillId="0" borderId="3" xfId="0" applyNumberFormat="1" applyFont="1" applyBorder="1"/>
    <xf numFmtId="0" fontId="0" fillId="0" borderId="0" xfId="0" applyNumberFormat="1" applyAlignment="1">
      <alignment wrapText="1"/>
    </xf>
    <xf numFmtId="0" fontId="1" fillId="0" borderId="0" xfId="0" applyFont="1" applyBorder="1"/>
    <xf numFmtId="0" fontId="1" fillId="0" borderId="1" xfId="0" applyFont="1" applyBorder="1"/>
    <xf numFmtId="0" fontId="2" fillId="0" borderId="0" xfId="0" applyFont="1"/>
    <xf numFmtId="0" fontId="1" fillId="0" borderId="2" xfId="0" applyFont="1" applyBorder="1"/>
    <xf numFmtId="0" fontId="5" fillId="0" borderId="0" xfId="0" applyFo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6"/>
  <sheetViews>
    <sheetView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K4" sqref="K4"/>
    </sheetView>
  </sheetViews>
  <sheetFormatPr defaultRowHeight="15" x14ac:dyDescent="0.25"/>
  <cols>
    <col min="1" max="1" width="30.140625" style="13" customWidth="1"/>
    <col min="2" max="2" width="14.5703125" style="6" bestFit="1" customWidth="1"/>
    <col min="3" max="8" width="14.42578125" style="6" bestFit="1" customWidth="1"/>
    <col min="9" max="9" width="14.28515625" style="6" bestFit="1" customWidth="1"/>
    <col min="10" max="16384" width="9.140625" style="6"/>
  </cols>
  <sheetData>
    <row r="1" spans="1:9" x14ac:dyDescent="0.25">
      <c r="A1" s="28" t="s">
        <v>40</v>
      </c>
    </row>
    <row r="2" spans="1:9" x14ac:dyDescent="0.25">
      <c r="A2" s="28" t="s">
        <v>72</v>
      </c>
      <c r="B2"/>
      <c r="C2"/>
      <c r="D2"/>
      <c r="E2"/>
      <c r="F2"/>
      <c r="G2"/>
      <c r="H2"/>
    </row>
    <row r="3" spans="1:9" x14ac:dyDescent="0.25">
      <c r="A3" s="28" t="s">
        <v>49</v>
      </c>
      <c r="B3"/>
      <c r="C3"/>
      <c r="D3"/>
      <c r="E3"/>
      <c r="F3"/>
      <c r="G3"/>
      <c r="H3"/>
    </row>
    <row r="4" spans="1:9" s="10" customFormat="1" x14ac:dyDescent="0.25">
      <c r="A4"/>
      <c r="B4">
        <v>2012</v>
      </c>
      <c r="C4">
        <v>2013</v>
      </c>
      <c r="D4">
        <v>2014</v>
      </c>
      <c r="E4">
        <v>2015</v>
      </c>
      <c r="F4">
        <v>2016</v>
      </c>
      <c r="G4">
        <v>2017</v>
      </c>
      <c r="H4">
        <v>2018</v>
      </c>
      <c r="I4">
        <v>2019</v>
      </c>
    </row>
    <row r="5" spans="1:9" x14ac:dyDescent="0.25">
      <c r="A5" s="33" t="s">
        <v>0</v>
      </c>
    </row>
    <row r="6" spans="1:9" x14ac:dyDescent="0.25">
      <c r="A6" s="32" t="s">
        <v>1</v>
      </c>
      <c r="B6" s="7">
        <f>SUM(B7:B10)</f>
        <v>300962174</v>
      </c>
      <c r="C6" s="7">
        <f t="shared" ref="C6:I6" si="0">SUM(C7:C10)</f>
        <v>320192788</v>
      </c>
      <c r="D6" s="7">
        <f t="shared" si="0"/>
        <v>295082474</v>
      </c>
      <c r="E6" s="7">
        <f t="shared" si="0"/>
        <v>302119566</v>
      </c>
      <c r="F6" s="7">
        <f t="shared" si="0"/>
        <v>268513036</v>
      </c>
      <c r="G6" s="7">
        <f t="shared" si="0"/>
        <v>331473990</v>
      </c>
      <c r="H6" s="7">
        <f t="shared" si="0"/>
        <v>358026876</v>
      </c>
      <c r="I6" s="7">
        <f t="shared" si="0"/>
        <v>329765118</v>
      </c>
    </row>
    <row r="7" spans="1:9" x14ac:dyDescent="0.25">
      <c r="A7" s="13" t="s">
        <v>16</v>
      </c>
      <c r="B7" s="6">
        <v>287049654</v>
      </c>
      <c r="C7" s="6">
        <v>307545925</v>
      </c>
      <c r="D7" s="8">
        <v>273062546</v>
      </c>
      <c r="E7" s="6">
        <v>284236108</v>
      </c>
      <c r="F7" s="8">
        <v>250629578</v>
      </c>
      <c r="G7" s="6">
        <v>296340880</v>
      </c>
      <c r="H7" s="6">
        <v>250991726</v>
      </c>
      <c r="I7" s="6">
        <v>224142218</v>
      </c>
    </row>
    <row r="8" spans="1:9" x14ac:dyDescent="0.25">
      <c r="A8" s="13" t="s">
        <v>17</v>
      </c>
      <c r="B8" s="6">
        <v>13912520</v>
      </c>
      <c r="C8" s="6">
        <v>12646863</v>
      </c>
      <c r="D8" s="8">
        <v>22019928</v>
      </c>
      <c r="E8" s="6">
        <v>17883458</v>
      </c>
      <c r="F8" s="8">
        <v>17883458</v>
      </c>
      <c r="G8" s="6">
        <v>26340880</v>
      </c>
      <c r="H8" s="6">
        <v>36976550</v>
      </c>
      <c r="I8" s="6">
        <v>31289750</v>
      </c>
    </row>
    <row r="9" spans="1:9" x14ac:dyDescent="0.25">
      <c r="A9" s="13" t="s">
        <v>46</v>
      </c>
      <c r="D9" s="8"/>
      <c r="F9" s="8"/>
      <c r="H9" s="6">
        <v>60000000</v>
      </c>
      <c r="I9" s="6">
        <v>64275000</v>
      </c>
    </row>
    <row r="10" spans="1:9" x14ac:dyDescent="0.25">
      <c r="A10" s="13" t="s">
        <v>39</v>
      </c>
      <c r="B10" s="6">
        <v>0</v>
      </c>
      <c r="C10" s="6">
        <v>0</v>
      </c>
      <c r="D10" s="8">
        <v>0</v>
      </c>
      <c r="E10" s="6">
        <v>0</v>
      </c>
      <c r="F10" s="8">
        <v>0</v>
      </c>
      <c r="G10" s="6">
        <v>8792230</v>
      </c>
      <c r="H10" s="6">
        <v>10058600</v>
      </c>
      <c r="I10" s="6">
        <v>10058150</v>
      </c>
    </row>
    <row r="11" spans="1:9" x14ac:dyDescent="0.25">
      <c r="D11" s="8"/>
      <c r="F11" s="8"/>
      <c r="G11" s="8"/>
    </row>
    <row r="12" spans="1:9" x14ac:dyDescent="0.25">
      <c r="A12" s="32" t="s">
        <v>2</v>
      </c>
      <c r="B12" s="7">
        <f t="shared" ref="B12:I12" si="1">SUM(B13:B17)</f>
        <v>747721452</v>
      </c>
      <c r="C12" s="7">
        <f t="shared" si="1"/>
        <v>861399042</v>
      </c>
      <c r="D12" s="7">
        <f t="shared" si="1"/>
        <v>841180582</v>
      </c>
      <c r="E12" s="7">
        <f t="shared" si="1"/>
        <v>1072152843</v>
      </c>
      <c r="F12" s="7">
        <f t="shared" si="1"/>
        <v>1192983098</v>
      </c>
      <c r="G12" s="7">
        <f t="shared" si="1"/>
        <v>994046480</v>
      </c>
      <c r="H12" s="7">
        <f t="shared" si="1"/>
        <v>1103917016</v>
      </c>
      <c r="I12" s="7">
        <f t="shared" si="1"/>
        <v>1053869784</v>
      </c>
    </row>
    <row r="13" spans="1:9" x14ac:dyDescent="0.25">
      <c r="A13" s="15" t="s">
        <v>6</v>
      </c>
      <c r="B13" s="6">
        <v>183499376</v>
      </c>
      <c r="C13" s="8">
        <v>185096657</v>
      </c>
      <c r="D13" s="8">
        <v>195968761</v>
      </c>
      <c r="E13" s="8">
        <v>190620355</v>
      </c>
      <c r="F13" s="8">
        <v>193149524</v>
      </c>
      <c r="G13" s="8">
        <v>194630209</v>
      </c>
      <c r="H13" s="6">
        <v>196249430</v>
      </c>
      <c r="I13" s="6">
        <v>195772567</v>
      </c>
    </row>
    <row r="14" spans="1:9" x14ac:dyDescent="0.25">
      <c r="A14" s="15" t="s">
        <v>18</v>
      </c>
      <c r="B14" s="6">
        <v>302970716</v>
      </c>
      <c r="C14" s="8">
        <v>281068866</v>
      </c>
      <c r="D14" s="8">
        <v>335933164</v>
      </c>
      <c r="E14" s="8">
        <v>596858339</v>
      </c>
      <c r="F14" s="8">
        <v>437865870</v>
      </c>
      <c r="G14" s="8">
        <v>385678040</v>
      </c>
      <c r="H14" s="6">
        <v>592919549</v>
      </c>
      <c r="I14" s="6">
        <v>510122879</v>
      </c>
    </row>
    <row r="15" spans="1:9" x14ac:dyDescent="0.25">
      <c r="A15" s="15" t="s">
        <v>11</v>
      </c>
      <c r="B15" s="6">
        <v>65139666</v>
      </c>
      <c r="C15" s="8">
        <v>91466877</v>
      </c>
      <c r="D15" s="8">
        <f>1000000+43694569</f>
        <v>44694569</v>
      </c>
      <c r="E15" s="8">
        <v>51903428</v>
      </c>
      <c r="F15" s="8">
        <v>148973624</v>
      </c>
      <c r="G15" s="8">
        <v>53073287</v>
      </c>
      <c r="H15" s="6">
        <v>51056036</v>
      </c>
      <c r="I15" s="6">
        <v>61807107</v>
      </c>
    </row>
    <row r="16" spans="1:9" x14ac:dyDescent="0.25">
      <c r="A16" s="15" t="s">
        <v>19</v>
      </c>
      <c r="B16" s="6">
        <v>6601026</v>
      </c>
      <c r="C16" s="8">
        <v>3508563</v>
      </c>
      <c r="D16" s="8">
        <f>9588500</f>
        <v>9588500</v>
      </c>
      <c r="E16" s="8">
        <v>33146295</v>
      </c>
      <c r="F16" s="8">
        <f>24992955+71925</f>
        <v>25064880</v>
      </c>
      <c r="G16" s="8">
        <v>3916399</v>
      </c>
      <c r="H16" s="6">
        <v>18932400</v>
      </c>
      <c r="I16" s="6">
        <v>49679196</v>
      </c>
    </row>
    <row r="17" spans="1:9" x14ac:dyDescent="0.25">
      <c r="A17" s="15" t="s">
        <v>3</v>
      </c>
      <c r="B17" s="6">
        <v>189510668</v>
      </c>
      <c r="C17" s="8">
        <v>300258079</v>
      </c>
      <c r="D17" s="8">
        <v>254995588</v>
      </c>
      <c r="E17" s="8">
        <v>199624426</v>
      </c>
      <c r="F17" s="8">
        <v>387929200</v>
      </c>
      <c r="G17" s="8">
        <v>356748545</v>
      </c>
      <c r="H17" s="6">
        <v>244759601</v>
      </c>
      <c r="I17" s="6">
        <v>236488035</v>
      </c>
    </row>
    <row r="19" spans="1:9" x14ac:dyDescent="0.25">
      <c r="A19" s="14"/>
      <c r="B19" s="7">
        <f t="shared" ref="B19:I19" si="2">B12+B6</f>
        <v>1048683626</v>
      </c>
      <c r="C19" s="7">
        <f t="shared" si="2"/>
        <v>1181591830</v>
      </c>
      <c r="D19" s="7">
        <f t="shared" si="2"/>
        <v>1136263056</v>
      </c>
      <c r="E19" s="7">
        <f t="shared" si="2"/>
        <v>1374272409</v>
      </c>
      <c r="F19" s="7">
        <f t="shared" si="2"/>
        <v>1461496134</v>
      </c>
      <c r="G19" s="7">
        <f t="shared" si="2"/>
        <v>1325520470</v>
      </c>
      <c r="H19" s="7">
        <f t="shared" si="2"/>
        <v>1461943892</v>
      </c>
      <c r="I19" s="7">
        <f t="shared" si="2"/>
        <v>1383634902</v>
      </c>
    </row>
    <row r="21" spans="1:9" ht="15.75" x14ac:dyDescent="0.25">
      <c r="A21" s="34" t="s">
        <v>73</v>
      </c>
    </row>
    <row r="22" spans="1:9" ht="15.75" x14ac:dyDescent="0.25">
      <c r="A22" s="35" t="s">
        <v>74</v>
      </c>
    </row>
    <row r="23" spans="1:9" x14ac:dyDescent="0.25">
      <c r="A23" s="32" t="s">
        <v>75</v>
      </c>
      <c r="B23" s="7">
        <f>SUM(B24)</f>
        <v>1487749</v>
      </c>
      <c r="C23" s="7">
        <f t="shared" ref="C23:I23" si="3">SUM(C24)</f>
        <v>1207660</v>
      </c>
      <c r="D23" s="7">
        <f t="shared" si="3"/>
        <v>1218053</v>
      </c>
      <c r="E23" s="7">
        <f t="shared" si="3"/>
        <v>2001634</v>
      </c>
      <c r="F23" s="7">
        <f t="shared" si="3"/>
        <v>3902323</v>
      </c>
      <c r="G23" s="7">
        <f t="shared" si="3"/>
        <v>3838327</v>
      </c>
      <c r="H23" s="7">
        <f t="shared" si="3"/>
        <v>5053501</v>
      </c>
      <c r="I23" s="7">
        <f t="shared" si="3"/>
        <v>8572178</v>
      </c>
    </row>
    <row r="24" spans="1:9" x14ac:dyDescent="0.25">
      <c r="A24" s="13" t="s">
        <v>10</v>
      </c>
      <c r="B24" s="6">
        <v>1487749</v>
      </c>
      <c r="C24" s="6">
        <v>1207660</v>
      </c>
      <c r="D24" s="6">
        <v>1218053</v>
      </c>
      <c r="E24" s="6">
        <v>2001634</v>
      </c>
      <c r="F24" s="6">
        <v>3902323</v>
      </c>
      <c r="G24" s="8">
        <v>3838327</v>
      </c>
      <c r="H24" s="6">
        <v>5053501</v>
      </c>
      <c r="I24" s="6">
        <v>8572178</v>
      </c>
    </row>
    <row r="26" spans="1:9" x14ac:dyDescent="0.25">
      <c r="A26" s="32" t="s">
        <v>76</v>
      </c>
      <c r="B26" s="7">
        <f>SUM(B27:B30)</f>
        <v>634653338</v>
      </c>
      <c r="C26" s="7">
        <f t="shared" ref="C26:I26" si="4">SUM(C27:C30)</f>
        <v>766092191</v>
      </c>
      <c r="D26" s="7">
        <f t="shared" si="4"/>
        <v>717133297</v>
      </c>
      <c r="E26" s="7">
        <f t="shared" si="4"/>
        <v>952091851</v>
      </c>
      <c r="F26" s="7">
        <f t="shared" si="4"/>
        <v>1023537788</v>
      </c>
      <c r="G26" s="7">
        <f t="shared" si="4"/>
        <v>878392695</v>
      </c>
      <c r="H26" s="7">
        <f>SUM(H27:H31)</f>
        <v>996404437</v>
      </c>
      <c r="I26" s="7">
        <f t="shared" si="4"/>
        <v>912391998</v>
      </c>
    </row>
    <row r="27" spans="1:9" x14ac:dyDescent="0.25">
      <c r="A27" s="15" t="s">
        <v>23</v>
      </c>
      <c r="B27" s="6">
        <v>23858014</v>
      </c>
      <c r="C27" s="8">
        <v>35630613</v>
      </c>
      <c r="D27" s="8">
        <v>3652512</v>
      </c>
      <c r="E27" s="8">
        <v>81130964</v>
      </c>
      <c r="F27" s="8">
        <v>83790102</v>
      </c>
      <c r="G27" s="8">
        <v>16177942</v>
      </c>
      <c r="H27" s="6">
        <v>57911330</v>
      </c>
      <c r="I27" s="6">
        <v>38523552</v>
      </c>
    </row>
    <row r="28" spans="1:9" x14ac:dyDescent="0.25">
      <c r="A28" s="13" t="s">
        <v>24</v>
      </c>
      <c r="B28" s="6">
        <v>33149491</v>
      </c>
      <c r="C28" s="6">
        <v>79523049</v>
      </c>
      <c r="D28" s="9">
        <v>78459840</v>
      </c>
      <c r="E28" s="6">
        <v>36735327</v>
      </c>
      <c r="F28" s="6">
        <v>54616007</v>
      </c>
      <c r="G28" s="6">
        <v>80597984</v>
      </c>
      <c r="H28" s="6">
        <v>90057782</v>
      </c>
      <c r="I28" s="6">
        <v>47877364</v>
      </c>
    </row>
    <row r="29" spans="1:9" x14ac:dyDescent="0.25">
      <c r="A29" s="13" t="s">
        <v>25</v>
      </c>
      <c r="B29" s="6">
        <v>512193764</v>
      </c>
      <c r="C29" s="6">
        <v>553551150</v>
      </c>
      <c r="D29" s="9">
        <v>574250309</v>
      </c>
      <c r="E29" s="6">
        <v>755635902</v>
      </c>
      <c r="F29" s="6">
        <v>745163504</v>
      </c>
      <c r="G29" s="6">
        <v>703008415</v>
      </c>
      <c r="H29" s="6">
        <v>761041964</v>
      </c>
      <c r="I29" s="6">
        <v>692939448</v>
      </c>
    </row>
    <row r="30" spans="1:9" x14ac:dyDescent="0.25">
      <c r="A30" s="13" t="s">
        <v>15</v>
      </c>
      <c r="B30" s="6">
        <f>65241069+211000</f>
        <v>65452069</v>
      </c>
      <c r="C30" s="6">
        <v>97387379</v>
      </c>
      <c r="D30" s="9">
        <v>60770636</v>
      </c>
      <c r="E30" s="6">
        <v>78589658</v>
      </c>
      <c r="F30" s="6">
        <v>139968175</v>
      </c>
      <c r="G30" s="6">
        <f>78427995+180359</f>
        <v>78608354</v>
      </c>
      <c r="H30" s="6">
        <v>87393361</v>
      </c>
      <c r="I30" s="6">
        <v>133051634</v>
      </c>
    </row>
    <row r="31" spans="1:9" x14ac:dyDescent="0.25">
      <c r="D31" s="9"/>
    </row>
    <row r="33" spans="1:9" x14ac:dyDescent="0.25">
      <c r="A33" s="14"/>
      <c r="B33" s="7">
        <f>B26+B23</f>
        <v>636141087</v>
      </c>
      <c r="C33" s="7">
        <f t="shared" ref="C33:G33" si="5">C26+C23</f>
        <v>767299851</v>
      </c>
      <c r="D33" s="7">
        <f t="shared" si="5"/>
        <v>718351350</v>
      </c>
      <c r="E33" s="7">
        <f t="shared" si="5"/>
        <v>954093485</v>
      </c>
      <c r="F33" s="7">
        <f t="shared" si="5"/>
        <v>1027440111</v>
      </c>
      <c r="G33" s="7">
        <f t="shared" si="5"/>
        <v>882231022</v>
      </c>
      <c r="H33" s="7">
        <f t="shared" ref="H33:I33" si="6">H26+H23</f>
        <v>1001457938</v>
      </c>
      <c r="I33" s="7">
        <f t="shared" si="6"/>
        <v>920964176</v>
      </c>
    </row>
    <row r="34" spans="1:9" x14ac:dyDescent="0.25">
      <c r="A34" s="14"/>
      <c r="C34" s="7"/>
      <c r="D34" s="7"/>
      <c r="E34" s="7"/>
      <c r="F34" s="7"/>
    </row>
    <row r="35" spans="1:9" x14ac:dyDescent="0.25">
      <c r="A35" s="32" t="s">
        <v>77</v>
      </c>
      <c r="B35" s="7">
        <f>SUM(B36:B39)</f>
        <v>412542539</v>
      </c>
      <c r="C35" s="7">
        <f t="shared" ref="C35:G35" si="7">SUM(C36:C39)</f>
        <v>414291979</v>
      </c>
      <c r="D35" s="7">
        <f t="shared" si="7"/>
        <v>417911706</v>
      </c>
      <c r="E35" s="7">
        <f t="shared" si="7"/>
        <v>420178924</v>
      </c>
      <c r="F35" s="7">
        <f t="shared" si="7"/>
        <v>434056023</v>
      </c>
      <c r="G35" s="7">
        <f t="shared" si="7"/>
        <v>443289448</v>
      </c>
      <c r="H35" s="7">
        <f t="shared" ref="H35:I35" si="8">SUM(H36:H39)</f>
        <v>460485954</v>
      </c>
      <c r="I35" s="7">
        <f t="shared" si="8"/>
        <v>462670726</v>
      </c>
    </row>
    <row r="36" spans="1:9" x14ac:dyDescent="0.25">
      <c r="A36" s="13" t="s">
        <v>8</v>
      </c>
      <c r="B36" s="6">
        <v>84000000</v>
      </c>
      <c r="C36" s="6">
        <v>84000000</v>
      </c>
      <c r="D36" s="6">
        <v>84000000</v>
      </c>
      <c r="E36" s="6">
        <v>84000000</v>
      </c>
      <c r="F36" s="6">
        <v>84000000</v>
      </c>
      <c r="G36" s="6">
        <v>84000000</v>
      </c>
      <c r="H36" s="6">
        <v>84000000</v>
      </c>
      <c r="I36" s="6">
        <v>84000000</v>
      </c>
    </row>
    <row r="37" spans="1:9" x14ac:dyDescent="0.25">
      <c r="A37" s="13" t="s">
        <v>20</v>
      </c>
      <c r="B37" s="6">
        <v>15000000</v>
      </c>
      <c r="C37" s="6">
        <v>15000000</v>
      </c>
      <c r="D37" s="6">
        <v>15000000</v>
      </c>
      <c r="E37" s="6">
        <v>15000000</v>
      </c>
      <c r="F37" s="6">
        <v>15000000</v>
      </c>
      <c r="G37" s="6">
        <v>15000000</v>
      </c>
      <c r="H37" s="6">
        <v>15000000</v>
      </c>
      <c r="I37" s="6">
        <v>15000000</v>
      </c>
    </row>
    <row r="38" spans="1:9" x14ac:dyDescent="0.25">
      <c r="A38" s="13" t="s">
        <v>21</v>
      </c>
      <c r="B38" s="6">
        <v>309820581</v>
      </c>
      <c r="C38" s="6">
        <v>313187982</v>
      </c>
      <c r="D38" s="6">
        <v>307434644</v>
      </c>
      <c r="E38" s="6">
        <v>313838332</v>
      </c>
      <c r="F38" s="6">
        <v>325387757</v>
      </c>
      <c r="G38" s="6">
        <v>330071235</v>
      </c>
      <c r="H38" s="6">
        <v>337695638</v>
      </c>
      <c r="I38" s="6">
        <v>344998530</v>
      </c>
    </row>
    <row r="39" spans="1:9" x14ac:dyDescent="0.25">
      <c r="A39" s="13" t="s">
        <v>22</v>
      </c>
      <c r="B39" s="6">
        <v>3721958</v>
      </c>
      <c r="C39" s="6">
        <v>2103997</v>
      </c>
      <c r="D39" s="6">
        <v>11477062</v>
      </c>
      <c r="E39" s="6">
        <v>7340592</v>
      </c>
      <c r="F39" s="6">
        <v>9668266</v>
      </c>
      <c r="G39" s="6">
        <v>14218213</v>
      </c>
      <c r="H39" s="6">
        <v>23790316</v>
      </c>
      <c r="I39" s="6">
        <v>18672196</v>
      </c>
    </row>
    <row r="41" spans="1:9" x14ac:dyDescent="0.25">
      <c r="A41" s="14"/>
      <c r="B41" s="7">
        <f t="shared" ref="B41:I41" si="9">B33+B35</f>
        <v>1048683626</v>
      </c>
      <c r="C41" s="7">
        <f t="shared" si="9"/>
        <v>1181591830</v>
      </c>
      <c r="D41" s="7">
        <f t="shared" si="9"/>
        <v>1136263056</v>
      </c>
      <c r="E41" s="7">
        <f t="shared" si="9"/>
        <v>1374272409</v>
      </c>
      <c r="F41" s="7">
        <f t="shared" si="9"/>
        <v>1461496134</v>
      </c>
      <c r="G41" s="7">
        <f t="shared" si="9"/>
        <v>1325520470</v>
      </c>
      <c r="H41" s="7">
        <f t="shared" si="9"/>
        <v>1461943892</v>
      </c>
      <c r="I41" s="7">
        <f t="shared" si="9"/>
        <v>1383634902</v>
      </c>
    </row>
    <row r="44" spans="1:9" s="12" customFormat="1" x14ac:dyDescent="0.25">
      <c r="A44" s="29" t="s">
        <v>78</v>
      </c>
      <c r="B44" s="11">
        <f t="shared" ref="B44:I44" si="10">B35/(B36/10)</f>
        <v>49.112207023809525</v>
      </c>
      <c r="C44" s="11">
        <f t="shared" si="10"/>
        <v>49.320473690476192</v>
      </c>
      <c r="D44" s="11">
        <f t="shared" si="10"/>
        <v>49.751393571428572</v>
      </c>
      <c r="E44" s="11">
        <f t="shared" si="10"/>
        <v>50.021300476190476</v>
      </c>
      <c r="F44" s="11">
        <f t="shared" si="10"/>
        <v>51.673336071428572</v>
      </c>
      <c r="G44" s="11">
        <f t="shared" si="10"/>
        <v>52.772553333333335</v>
      </c>
      <c r="H44" s="11">
        <f t="shared" si="10"/>
        <v>54.819756428571431</v>
      </c>
      <c r="I44" s="11">
        <f t="shared" si="10"/>
        <v>55.079848333333331</v>
      </c>
    </row>
    <row r="45" spans="1:9" x14ac:dyDescent="0.25">
      <c r="A45" s="29" t="s">
        <v>79</v>
      </c>
    </row>
    <row r="46" spans="1:9" x14ac:dyDescent="0.25">
      <c r="A46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9"/>
  <sheetViews>
    <sheetView zoomScaleNormal="100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K4" sqref="K4"/>
    </sheetView>
  </sheetViews>
  <sheetFormatPr defaultRowHeight="15" x14ac:dyDescent="0.25"/>
  <cols>
    <col min="1" max="1" width="39.5703125" style="13" customWidth="1"/>
    <col min="2" max="2" width="15.140625" style="6" bestFit="1" customWidth="1"/>
    <col min="3" max="4" width="14.7109375" style="6" bestFit="1" customWidth="1"/>
    <col min="5" max="5" width="15.5703125" style="6" bestFit="1" customWidth="1"/>
    <col min="6" max="7" width="14.7109375" style="6" bestFit="1" customWidth="1"/>
    <col min="8" max="9" width="14.28515625" style="6" bestFit="1" customWidth="1"/>
    <col min="10" max="16384" width="9.140625" style="6"/>
  </cols>
  <sheetData>
    <row r="1" spans="1:9" x14ac:dyDescent="0.25">
      <c r="A1" s="28" t="s">
        <v>40</v>
      </c>
    </row>
    <row r="2" spans="1:9" x14ac:dyDescent="0.25">
      <c r="A2" s="28" t="s">
        <v>41</v>
      </c>
      <c r="B2"/>
      <c r="C2"/>
      <c r="D2"/>
      <c r="E2"/>
      <c r="F2"/>
      <c r="G2"/>
      <c r="H2"/>
    </row>
    <row r="3" spans="1:9" x14ac:dyDescent="0.25">
      <c r="A3" s="28" t="s">
        <v>49</v>
      </c>
      <c r="B3"/>
      <c r="C3"/>
      <c r="D3"/>
      <c r="E3"/>
      <c r="F3"/>
      <c r="G3"/>
      <c r="H3"/>
    </row>
    <row r="4" spans="1:9" s="10" customFormat="1" x14ac:dyDescent="0.25">
      <c r="A4"/>
      <c r="B4">
        <v>2012</v>
      </c>
      <c r="C4">
        <v>2013</v>
      </c>
      <c r="D4">
        <v>2014</v>
      </c>
      <c r="E4">
        <v>2015</v>
      </c>
      <c r="F4">
        <v>2016</v>
      </c>
      <c r="G4">
        <v>2017</v>
      </c>
      <c r="H4">
        <v>2018</v>
      </c>
      <c r="I4">
        <v>2019</v>
      </c>
    </row>
    <row r="5" spans="1:9" x14ac:dyDescent="0.25">
      <c r="A5" s="29" t="s">
        <v>62</v>
      </c>
      <c r="B5" s="6">
        <v>2524441094</v>
      </c>
      <c r="C5" s="6">
        <v>2445605553</v>
      </c>
      <c r="D5" s="6">
        <v>2511696289</v>
      </c>
      <c r="E5" s="6">
        <v>2989845894</v>
      </c>
      <c r="F5" s="6">
        <v>4319334564</v>
      </c>
      <c r="G5" s="6">
        <v>3205556644</v>
      </c>
      <c r="H5" s="6">
        <v>3633663481</v>
      </c>
      <c r="I5" s="6">
        <v>3537789856</v>
      </c>
    </row>
    <row r="6" spans="1:9" x14ac:dyDescent="0.25">
      <c r="A6" t="s">
        <v>63</v>
      </c>
      <c r="B6" s="16">
        <v>2324160045</v>
      </c>
      <c r="C6" s="16">
        <v>2237695155</v>
      </c>
      <c r="D6" s="16">
        <v>2290499979</v>
      </c>
      <c r="E6" s="16">
        <v>2746705811</v>
      </c>
      <c r="F6" s="16">
        <v>3980715107</v>
      </c>
      <c r="G6" s="16">
        <v>2950838207</v>
      </c>
      <c r="H6" s="16">
        <v>3344121021</v>
      </c>
      <c r="I6" s="16">
        <v>3251510653</v>
      </c>
    </row>
    <row r="7" spans="1:9" x14ac:dyDescent="0.25">
      <c r="A7" s="29" t="s">
        <v>4</v>
      </c>
      <c r="B7" s="7">
        <f>B5-B6</f>
        <v>200281049</v>
      </c>
      <c r="C7" s="7">
        <f t="shared" ref="C7:G7" si="0">C5-C6</f>
        <v>207910398</v>
      </c>
      <c r="D7" s="7">
        <f t="shared" si="0"/>
        <v>221196310</v>
      </c>
      <c r="E7" s="7">
        <f t="shared" si="0"/>
        <v>243140083</v>
      </c>
      <c r="F7" s="7">
        <f t="shared" si="0"/>
        <v>338619457</v>
      </c>
      <c r="G7" s="7">
        <f t="shared" si="0"/>
        <v>254718437</v>
      </c>
      <c r="H7" s="7">
        <f t="shared" ref="H7:I7" si="1">H5-H6</f>
        <v>289542460</v>
      </c>
      <c r="I7" s="7">
        <f t="shared" si="1"/>
        <v>286279203</v>
      </c>
    </row>
    <row r="8" spans="1:9" x14ac:dyDescent="0.25">
      <c r="A8" s="7"/>
      <c r="B8" s="7"/>
      <c r="C8" s="7"/>
      <c r="D8" s="7"/>
      <c r="E8" s="7"/>
      <c r="F8" s="7"/>
    </row>
    <row r="9" spans="1:9" x14ac:dyDescent="0.25">
      <c r="A9" s="29" t="s">
        <v>64</v>
      </c>
      <c r="B9" s="17">
        <f>B10</f>
        <v>160285595</v>
      </c>
      <c r="C9" s="17">
        <f t="shared" ref="C9:I9" si="2">C10</f>
        <v>162346764</v>
      </c>
      <c r="D9" s="17">
        <f t="shared" si="2"/>
        <v>176890415</v>
      </c>
      <c r="E9" s="17">
        <f t="shared" si="2"/>
        <v>205646112</v>
      </c>
      <c r="F9" s="17">
        <f t="shared" si="2"/>
        <v>276951709</v>
      </c>
      <c r="G9" s="17">
        <f t="shared" si="2"/>
        <v>204744738</v>
      </c>
      <c r="H9" s="17">
        <f t="shared" si="2"/>
        <v>226877853</v>
      </c>
      <c r="I9" s="17">
        <f t="shared" si="2"/>
        <v>232239286</v>
      </c>
    </row>
    <row r="10" spans="1:9" x14ac:dyDescent="0.25">
      <c r="A10" s="15" t="s">
        <v>26</v>
      </c>
      <c r="B10" s="18">
        <v>160285595</v>
      </c>
      <c r="C10" s="8">
        <v>162346764</v>
      </c>
      <c r="D10" s="8">
        <v>176890415</v>
      </c>
      <c r="E10" s="8">
        <v>205646112</v>
      </c>
      <c r="F10" s="8">
        <v>276951709</v>
      </c>
      <c r="G10" s="8">
        <v>204744738</v>
      </c>
      <c r="H10" s="6">
        <v>226877853</v>
      </c>
      <c r="I10" s="6">
        <v>232239286</v>
      </c>
    </row>
    <row r="12" spans="1:9" x14ac:dyDescent="0.25">
      <c r="A12" s="15"/>
      <c r="B12" s="8"/>
    </row>
    <row r="13" spans="1:9" x14ac:dyDescent="0.25">
      <c r="A13" s="7" t="s">
        <v>5</v>
      </c>
      <c r="B13" s="7">
        <f>B7-B9</f>
        <v>39995454</v>
      </c>
      <c r="C13" s="7">
        <f t="shared" ref="C13:I13" si="3">C7-C9</f>
        <v>45563634</v>
      </c>
      <c r="D13" s="7">
        <f t="shared" si="3"/>
        <v>44305895</v>
      </c>
      <c r="E13" s="7">
        <f t="shared" si="3"/>
        <v>37493971</v>
      </c>
      <c r="F13" s="7">
        <f t="shared" si="3"/>
        <v>61667748</v>
      </c>
      <c r="G13" s="7">
        <f t="shared" si="3"/>
        <v>49973699</v>
      </c>
      <c r="H13" s="7">
        <f t="shared" si="3"/>
        <v>62664607</v>
      </c>
      <c r="I13" s="7">
        <f t="shared" si="3"/>
        <v>54039917</v>
      </c>
    </row>
    <row r="14" spans="1:9" x14ac:dyDescent="0.25">
      <c r="A14" s="31" t="s">
        <v>65</v>
      </c>
      <c r="B14" s="7"/>
      <c r="C14" s="7"/>
      <c r="D14" s="7"/>
      <c r="E14" s="7"/>
      <c r="F14" s="7"/>
      <c r="G14" s="7"/>
      <c r="H14" s="7"/>
    </row>
    <row r="15" spans="1:9" x14ac:dyDescent="0.25">
      <c r="A15" s="15" t="s">
        <v>27</v>
      </c>
      <c r="B15" s="18">
        <v>9906213</v>
      </c>
      <c r="C15" s="8">
        <v>9870731</v>
      </c>
      <c r="D15" s="8">
        <v>7519649</v>
      </c>
      <c r="E15" s="8">
        <v>5670869</v>
      </c>
      <c r="F15" s="8">
        <v>8032093</v>
      </c>
      <c r="G15" s="8">
        <v>6808117</v>
      </c>
      <c r="H15" s="6">
        <v>5563401</v>
      </c>
      <c r="I15" s="6">
        <v>4797892</v>
      </c>
    </row>
    <row r="16" spans="1:9" x14ac:dyDescent="0.25">
      <c r="A16" s="15" t="s">
        <v>12</v>
      </c>
      <c r="B16" s="8">
        <v>1482385</v>
      </c>
      <c r="C16" s="8">
        <v>6588199</v>
      </c>
      <c r="D16" s="8">
        <v>7000561</v>
      </c>
      <c r="E16" s="19">
        <v>5988040</v>
      </c>
      <c r="F16" s="20">
        <v>5594123</v>
      </c>
      <c r="G16" s="6">
        <v>4104690</v>
      </c>
      <c r="H16" s="6">
        <v>5310110</v>
      </c>
      <c r="I16" s="6">
        <v>6447937</v>
      </c>
    </row>
    <row r="17" spans="1:9" x14ac:dyDescent="0.25">
      <c r="A17" s="29" t="s">
        <v>66</v>
      </c>
      <c r="B17" s="7">
        <f t="shared" ref="B17:I17" si="4">B13-B15+B16</f>
        <v>31571626</v>
      </c>
      <c r="C17" s="7">
        <f t="shared" si="4"/>
        <v>42281102</v>
      </c>
      <c r="D17" s="7">
        <f t="shared" si="4"/>
        <v>43786807</v>
      </c>
      <c r="E17" s="7">
        <f t="shared" si="4"/>
        <v>37811142</v>
      </c>
      <c r="F17" s="7">
        <f t="shared" si="4"/>
        <v>59229778</v>
      </c>
      <c r="G17" s="7">
        <f t="shared" si="4"/>
        <v>47270272</v>
      </c>
      <c r="H17" s="7">
        <f t="shared" si="4"/>
        <v>62411316</v>
      </c>
      <c r="I17" s="7">
        <f t="shared" si="4"/>
        <v>55689962</v>
      </c>
    </row>
    <row r="18" spans="1:9" x14ac:dyDescent="0.25">
      <c r="A18" s="15" t="s">
        <v>9</v>
      </c>
      <c r="B18" s="8">
        <v>1503411</v>
      </c>
      <c r="C18" s="8">
        <v>2114055</v>
      </c>
      <c r="D18" s="8">
        <v>2189340</v>
      </c>
      <c r="E18" s="8">
        <v>1890557</v>
      </c>
      <c r="F18" s="8">
        <v>2947989</v>
      </c>
      <c r="G18" s="8">
        <v>0</v>
      </c>
      <c r="I18" s="6">
        <v>2651903</v>
      </c>
    </row>
    <row r="19" spans="1:9" x14ac:dyDescent="0.25">
      <c r="A19" s="15"/>
      <c r="B19" s="8"/>
      <c r="C19" s="8"/>
      <c r="D19" s="8"/>
      <c r="E19" s="8"/>
      <c r="F19" s="8"/>
      <c r="G19" s="8"/>
    </row>
    <row r="20" spans="1:9" x14ac:dyDescent="0.25">
      <c r="A20" s="29" t="s">
        <v>67</v>
      </c>
      <c r="B20" s="7">
        <f>B17-B18</f>
        <v>30068215</v>
      </c>
      <c r="C20" s="7">
        <f t="shared" ref="C20:G20" si="5">C17-C18</f>
        <v>40167047</v>
      </c>
      <c r="D20" s="7">
        <f t="shared" si="5"/>
        <v>41597467</v>
      </c>
      <c r="E20" s="7">
        <f t="shared" si="5"/>
        <v>35920585</v>
      </c>
      <c r="F20" s="7">
        <f t="shared" si="5"/>
        <v>56281789</v>
      </c>
      <c r="G20" s="7">
        <f t="shared" si="5"/>
        <v>47270272</v>
      </c>
      <c r="H20" s="7">
        <f t="shared" ref="H20:I20" si="6">H17-H18</f>
        <v>62411316</v>
      </c>
      <c r="I20" s="7">
        <f t="shared" si="6"/>
        <v>53038059</v>
      </c>
    </row>
    <row r="21" spans="1:9" x14ac:dyDescent="0.25">
      <c r="A21" s="8"/>
      <c r="B21" s="8"/>
      <c r="C21" s="8"/>
      <c r="D21" s="8"/>
      <c r="E21" s="8"/>
      <c r="F21" s="8"/>
      <c r="G21" s="8"/>
      <c r="H21" s="8"/>
    </row>
    <row r="22" spans="1:9" x14ac:dyDescent="0.25">
      <c r="A22" s="32" t="s">
        <v>68</v>
      </c>
      <c r="B22" s="21">
        <f>B23+B25</f>
        <v>13240907</v>
      </c>
      <c r="C22" s="21">
        <f>C23+C25</f>
        <v>21679646</v>
      </c>
      <c r="D22" s="21">
        <f>D23+D25</f>
        <v>22801346</v>
      </c>
      <c r="E22" s="21">
        <f>E23+E25</f>
        <v>12716897</v>
      </c>
      <c r="F22" s="7">
        <f>F23+F25</f>
        <v>27246652</v>
      </c>
      <c r="G22" s="7">
        <f>SUM(G23:G25)</f>
        <v>-24106794</v>
      </c>
      <c r="H22" s="7">
        <f>SUM(H23:H25)</f>
        <v>-37986913</v>
      </c>
      <c r="I22" s="7">
        <f>SUM(I23:I25)</f>
        <v>-28425321</v>
      </c>
    </row>
    <row r="23" spans="1:9" x14ac:dyDescent="0.25">
      <c r="A23" s="15" t="s">
        <v>28</v>
      </c>
      <c r="B23" s="19">
        <v>13682966</v>
      </c>
      <c r="C23" s="19">
        <v>21959735</v>
      </c>
      <c r="D23" s="19">
        <v>22790953</v>
      </c>
      <c r="E23" s="19">
        <v>11933316</v>
      </c>
      <c r="F23" s="8">
        <v>26420215</v>
      </c>
      <c r="G23" s="8">
        <v>-24676341</v>
      </c>
      <c r="H23" s="6">
        <v>-31452410</v>
      </c>
      <c r="I23" s="6">
        <v>-17344052</v>
      </c>
    </row>
    <row r="24" spans="1:9" x14ac:dyDescent="0.25">
      <c r="A24" s="15" t="s">
        <v>47</v>
      </c>
      <c r="B24" s="19"/>
      <c r="C24" s="19"/>
      <c r="D24" s="19"/>
      <c r="E24" s="19"/>
      <c r="F24" s="8"/>
      <c r="G24" s="8"/>
      <c r="H24" s="6">
        <v>-6382896</v>
      </c>
      <c r="I24" s="6">
        <v>-7503759</v>
      </c>
    </row>
    <row r="25" spans="1:9" x14ac:dyDescent="0.25">
      <c r="A25" s="15" t="s">
        <v>29</v>
      </c>
      <c r="B25" s="19">
        <v>-442059</v>
      </c>
      <c r="C25" s="19">
        <v>-280089</v>
      </c>
      <c r="D25" s="19">
        <v>10393</v>
      </c>
      <c r="E25" s="19">
        <v>783581</v>
      </c>
      <c r="F25" s="8">
        <v>826437</v>
      </c>
      <c r="G25" s="8">
        <v>569547</v>
      </c>
      <c r="H25" s="6">
        <v>-151607</v>
      </c>
      <c r="I25" s="6">
        <v>-3577510</v>
      </c>
    </row>
    <row r="26" spans="1:9" x14ac:dyDescent="0.25">
      <c r="A26" s="29" t="s">
        <v>69</v>
      </c>
      <c r="B26" s="22">
        <f>B20-B22</f>
        <v>16827308</v>
      </c>
      <c r="C26" s="22">
        <f>C20-C22</f>
        <v>18487401</v>
      </c>
      <c r="D26" s="22">
        <f>D20-D22</f>
        <v>18796121</v>
      </c>
      <c r="E26" s="22">
        <f>E20-E22</f>
        <v>23203688</v>
      </c>
      <c r="F26" s="22">
        <f>F20-F22</f>
        <v>29035137</v>
      </c>
      <c r="G26" s="22">
        <f>G20+G22</f>
        <v>23163478</v>
      </c>
      <c r="H26" s="22">
        <f>H20+H22</f>
        <v>24424403</v>
      </c>
      <c r="I26" s="22">
        <f>I20+I22</f>
        <v>24612738</v>
      </c>
    </row>
    <row r="27" spans="1:9" x14ac:dyDescent="0.25">
      <c r="A27" s="1"/>
      <c r="B27" s="21"/>
      <c r="C27" s="21"/>
      <c r="D27" s="21"/>
      <c r="E27" s="21"/>
      <c r="F27" s="21"/>
      <c r="G27" s="21"/>
      <c r="H27" s="21"/>
    </row>
    <row r="28" spans="1:9" s="12" customFormat="1" x14ac:dyDescent="0.25">
      <c r="A28" s="29" t="s">
        <v>70</v>
      </c>
      <c r="B28" s="11">
        <f>B26/('1'!B36/10)</f>
        <v>2.0032509523809523</v>
      </c>
      <c r="C28" s="11">
        <f>C26/('1'!C36/10)</f>
        <v>2.2008810714285714</v>
      </c>
      <c r="D28" s="11">
        <f>D26/('1'!D36/10)</f>
        <v>2.2376334523809525</v>
      </c>
      <c r="E28" s="11">
        <f>E26/('1'!E36/10)</f>
        <v>2.7623438095238093</v>
      </c>
      <c r="F28" s="11">
        <f>F26/('1'!F36/10)</f>
        <v>3.4565639285714287</v>
      </c>
      <c r="G28" s="11">
        <f>G26/('1'!G36/10)</f>
        <v>2.7575569047619046</v>
      </c>
      <c r="H28" s="11">
        <f>H26/('1'!H36/10)</f>
        <v>2.9076670238095237</v>
      </c>
      <c r="I28" s="11">
        <f>I26/('1'!I36/10)</f>
        <v>2.930087857142857</v>
      </c>
    </row>
    <row r="29" spans="1:9" x14ac:dyDescent="0.25">
      <c r="A29" s="31" t="s">
        <v>71</v>
      </c>
      <c r="B29" s="6">
        <f>'1'!B36/10</f>
        <v>8400000</v>
      </c>
      <c r="C29" s="6">
        <f>'1'!C36/10</f>
        <v>8400000</v>
      </c>
      <c r="D29" s="6">
        <f>'1'!D36/10</f>
        <v>8400000</v>
      </c>
      <c r="E29" s="6">
        <f>'1'!E36/10</f>
        <v>8400000</v>
      </c>
      <c r="F29" s="6">
        <f>'1'!F36/10</f>
        <v>8400000</v>
      </c>
      <c r="G29" s="6">
        <f>'1'!G36/10</f>
        <v>8400000</v>
      </c>
      <c r="H29" s="6">
        <f>'1'!H36/10</f>
        <v>8400000</v>
      </c>
      <c r="I29" s="6">
        <f>'1'!I36/10</f>
        <v>8400000</v>
      </c>
    </row>
    <row r="49" spans="1:2" x14ac:dyDescent="0.25">
      <c r="A49" s="24"/>
      <c r="B49" s="2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K18" sqref="K18"/>
    </sheetView>
  </sheetViews>
  <sheetFormatPr defaultRowHeight="15" x14ac:dyDescent="0.25"/>
  <cols>
    <col min="1" max="1" width="40" style="13" customWidth="1"/>
    <col min="2" max="9" width="15" style="6" bestFit="1" customWidth="1"/>
    <col min="10" max="16384" width="9.140625" style="6"/>
  </cols>
  <sheetData>
    <row r="1" spans="1:9" x14ac:dyDescent="0.25">
      <c r="A1" s="28" t="s">
        <v>40</v>
      </c>
    </row>
    <row r="2" spans="1:9" x14ac:dyDescent="0.25">
      <c r="A2" s="28" t="s">
        <v>53</v>
      </c>
      <c r="B2"/>
      <c r="C2"/>
      <c r="D2"/>
      <c r="E2"/>
      <c r="F2"/>
      <c r="G2"/>
      <c r="H2"/>
    </row>
    <row r="3" spans="1:9" x14ac:dyDescent="0.25">
      <c r="A3" s="28" t="s">
        <v>49</v>
      </c>
      <c r="B3"/>
      <c r="C3"/>
      <c r="D3"/>
      <c r="E3"/>
      <c r="F3"/>
      <c r="G3"/>
      <c r="H3"/>
    </row>
    <row r="4" spans="1:9" s="10" customFormat="1" x14ac:dyDescent="0.25">
      <c r="A4"/>
      <c r="B4">
        <v>2012</v>
      </c>
      <c r="C4">
        <v>2013</v>
      </c>
      <c r="D4">
        <v>2014</v>
      </c>
      <c r="E4">
        <v>2015</v>
      </c>
      <c r="F4">
        <v>2016</v>
      </c>
      <c r="G4">
        <v>2017</v>
      </c>
      <c r="H4">
        <v>2018</v>
      </c>
      <c r="I4">
        <v>2019</v>
      </c>
    </row>
    <row r="5" spans="1:9" x14ac:dyDescent="0.25">
      <c r="A5" s="29" t="s">
        <v>54</v>
      </c>
    </row>
    <row r="6" spans="1:9" x14ac:dyDescent="0.25">
      <c r="A6" s="13" t="s">
        <v>30</v>
      </c>
      <c r="B6" s="6">
        <v>2441743536</v>
      </c>
      <c r="C6" s="6">
        <v>2467507403</v>
      </c>
      <c r="D6" s="6">
        <v>2455831991</v>
      </c>
      <c r="E6" s="6">
        <v>2729920719</v>
      </c>
      <c r="F6" s="6">
        <v>4478327033</v>
      </c>
      <c r="G6" s="6">
        <v>3257744474</v>
      </c>
      <c r="H6" s="6">
        <v>3428220128</v>
      </c>
      <c r="I6" s="6">
        <v>3617762240</v>
      </c>
    </row>
    <row r="7" spans="1:9" x14ac:dyDescent="0.25">
      <c r="A7" s="15" t="s">
        <v>12</v>
      </c>
      <c r="B7" s="6">
        <v>1027114</v>
      </c>
      <c r="C7" s="6">
        <v>6588199</v>
      </c>
      <c r="D7" s="6">
        <v>7000561</v>
      </c>
      <c r="E7" s="6">
        <v>5435846</v>
      </c>
      <c r="F7" s="6">
        <v>5798893</v>
      </c>
      <c r="G7" s="6">
        <v>4093616</v>
      </c>
      <c r="H7" s="6">
        <v>3536392</v>
      </c>
      <c r="I7" s="6">
        <v>7689</v>
      </c>
    </row>
    <row r="8" spans="1:9" x14ac:dyDescent="0.25">
      <c r="A8" s="15" t="s">
        <v>48</v>
      </c>
      <c r="H8" s="6">
        <v>-489029</v>
      </c>
      <c r="I8" s="6">
        <v>-799530</v>
      </c>
    </row>
    <row r="9" spans="1:9" x14ac:dyDescent="0.25">
      <c r="A9" s="15" t="s">
        <v>31</v>
      </c>
      <c r="B9" s="6">
        <v>-75016282</v>
      </c>
      <c r="C9" s="6">
        <v>-76122641</v>
      </c>
      <c r="D9" s="6">
        <v>-69848583</v>
      </c>
      <c r="E9" s="6">
        <v>-73926495</v>
      </c>
      <c r="F9" s="6">
        <v>-117280069</v>
      </c>
      <c r="G9" s="6">
        <v>-86915185</v>
      </c>
      <c r="H9" s="6">
        <v>-80631580</v>
      </c>
      <c r="I9" s="6">
        <v>-87420702</v>
      </c>
    </row>
    <row r="10" spans="1:9" x14ac:dyDescent="0.25">
      <c r="A10" s="15" t="s">
        <v>13</v>
      </c>
      <c r="B10" s="6">
        <v>-17087038</v>
      </c>
      <c r="C10" s="6">
        <v>-26351805</v>
      </c>
      <c r="D10" s="6">
        <v>-26299676</v>
      </c>
      <c r="E10" s="6">
        <v>-12434070</v>
      </c>
      <c r="F10" s="6">
        <v>-29736451</v>
      </c>
      <c r="G10" s="6">
        <v>-31059240</v>
      </c>
      <c r="H10" s="6">
        <v>-31452410</v>
      </c>
      <c r="I10" s="6">
        <v>-23074775</v>
      </c>
    </row>
    <row r="11" spans="1:9" x14ac:dyDescent="0.25">
      <c r="A11" s="15" t="s">
        <v>32</v>
      </c>
      <c r="B11" s="6">
        <v>-2296084612</v>
      </c>
      <c r="C11" s="6">
        <v>-2219701381</v>
      </c>
      <c r="D11" s="6">
        <v>-2345673486</v>
      </c>
      <c r="E11" s="6">
        <v>-2664070561</v>
      </c>
      <c r="F11" s="6">
        <v>-4125428804</v>
      </c>
      <c r="G11" s="6">
        <v>-3020637150</v>
      </c>
      <c r="H11" s="6">
        <v>-3407809435</v>
      </c>
      <c r="I11" s="6">
        <v>-3422267049</v>
      </c>
    </row>
    <row r="12" spans="1:9" ht="15.75" x14ac:dyDescent="0.25">
      <c r="A12" s="30"/>
      <c r="B12" s="25">
        <f>SUM(B6:B11)</f>
        <v>54582718</v>
      </c>
      <c r="C12" s="25">
        <f t="shared" ref="C12:I12" si="0">SUM(C6:C11)</f>
        <v>151919775</v>
      </c>
      <c r="D12" s="25">
        <f t="shared" si="0"/>
        <v>21010807</v>
      </c>
      <c r="E12" s="25">
        <f t="shared" si="0"/>
        <v>-15074561</v>
      </c>
      <c r="F12" s="25">
        <f t="shared" si="0"/>
        <v>211680602</v>
      </c>
      <c r="G12" s="25">
        <f t="shared" si="0"/>
        <v>123226515</v>
      </c>
      <c r="H12" s="25">
        <f t="shared" si="0"/>
        <v>-88625934</v>
      </c>
      <c r="I12" s="22">
        <f t="shared" si="0"/>
        <v>84207873</v>
      </c>
    </row>
    <row r="13" spans="1:9" ht="15.75" x14ac:dyDescent="0.25">
      <c r="A13" s="30"/>
      <c r="B13" s="25"/>
      <c r="C13" s="25"/>
      <c r="D13" s="25"/>
      <c r="E13" s="25"/>
      <c r="F13" s="25"/>
      <c r="G13" s="25"/>
      <c r="H13" s="25"/>
    </row>
    <row r="14" spans="1:9" x14ac:dyDescent="0.25">
      <c r="A14" s="29" t="s">
        <v>55</v>
      </c>
    </row>
    <row r="15" spans="1:9" x14ac:dyDescent="0.25">
      <c r="A15" s="15" t="s">
        <v>33</v>
      </c>
      <c r="B15" s="6">
        <v>-18741186</v>
      </c>
      <c r="C15" s="6">
        <v>-84008435</v>
      </c>
      <c r="D15" s="6">
        <v>-18421685</v>
      </c>
      <c r="E15" s="6">
        <v>-60352644</v>
      </c>
      <c r="F15" s="6">
        <v>-27389914</v>
      </c>
      <c r="G15" s="6">
        <v>-95332138</v>
      </c>
      <c r="H15" s="6">
        <v>-2839253</v>
      </c>
      <c r="I15" s="6">
        <v>-14139875</v>
      </c>
    </row>
    <row r="16" spans="1:9" x14ac:dyDescent="0.25">
      <c r="A16" s="27" t="s">
        <v>34</v>
      </c>
      <c r="B16" s="6">
        <v>1145000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</row>
    <row r="17" spans="1:9" x14ac:dyDescent="0.25">
      <c r="A17" s="27" t="s">
        <v>35</v>
      </c>
      <c r="B17" s="6">
        <v>2847250</v>
      </c>
      <c r="C17" s="6">
        <v>-352303</v>
      </c>
      <c r="D17" s="6">
        <v>0</v>
      </c>
      <c r="E17" s="6">
        <v>0</v>
      </c>
      <c r="F17" s="6">
        <v>0</v>
      </c>
      <c r="G17" s="6">
        <v>0</v>
      </c>
      <c r="H17" s="6">
        <v>-60000000</v>
      </c>
      <c r="I17" s="6">
        <v>-4275000</v>
      </c>
    </row>
    <row r="18" spans="1:9" x14ac:dyDescent="0.25">
      <c r="A18" s="27" t="s">
        <v>80</v>
      </c>
      <c r="H18" s="6">
        <f>1762251+1766452</f>
        <v>3528703</v>
      </c>
      <c r="I18" s="6">
        <f>4750000+1766452</f>
        <v>6516452</v>
      </c>
    </row>
    <row r="19" spans="1:9" x14ac:dyDescent="0.25">
      <c r="A19" s="1"/>
      <c r="B19" s="25">
        <f>SUM(B15:B18)</f>
        <v>-14748936</v>
      </c>
      <c r="C19" s="25">
        <f t="shared" ref="C19:I19" si="1">SUM(C15:C18)</f>
        <v>-84360738</v>
      </c>
      <c r="D19" s="25">
        <f t="shared" si="1"/>
        <v>-18421685</v>
      </c>
      <c r="E19" s="25">
        <f t="shared" si="1"/>
        <v>-60352644</v>
      </c>
      <c r="F19" s="25">
        <f t="shared" si="1"/>
        <v>-27389914</v>
      </c>
      <c r="G19" s="25">
        <f t="shared" si="1"/>
        <v>-95332138</v>
      </c>
      <c r="H19" s="25">
        <f t="shared" si="1"/>
        <v>-59310550</v>
      </c>
      <c r="I19" s="25">
        <f t="shared" si="1"/>
        <v>-11898423</v>
      </c>
    </row>
    <row r="20" spans="1:9" x14ac:dyDescent="0.25">
      <c r="A20"/>
    </row>
    <row r="21" spans="1:9" x14ac:dyDescent="0.25">
      <c r="A21" s="29" t="s">
        <v>56</v>
      </c>
    </row>
    <row r="22" spans="1:9" x14ac:dyDescent="0.25">
      <c r="A22" s="15" t="s">
        <v>36</v>
      </c>
      <c r="B22" s="8">
        <v>-38135872</v>
      </c>
      <c r="C22" s="8">
        <v>11772599</v>
      </c>
      <c r="D22" s="8">
        <v>-31978101</v>
      </c>
      <c r="E22" s="8">
        <v>77478452</v>
      </c>
      <c r="F22" s="8">
        <v>2659138</v>
      </c>
      <c r="G22" s="8">
        <v>-67612160</v>
      </c>
      <c r="H22" s="6">
        <v>41733388</v>
      </c>
      <c r="I22" s="6">
        <v>-19387778</v>
      </c>
    </row>
    <row r="23" spans="1:9" x14ac:dyDescent="0.25">
      <c r="A23" s="15" t="s">
        <v>37</v>
      </c>
      <c r="B23" s="8">
        <v>-300875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 x14ac:dyDescent="0.25">
      <c r="A24" s="15" t="s">
        <v>38</v>
      </c>
      <c r="B24" s="8">
        <v>12659975</v>
      </c>
      <c r="C24" s="8">
        <v>46373558</v>
      </c>
      <c r="D24" s="8">
        <v>-1063210</v>
      </c>
      <c r="E24" s="8">
        <v>-41733452</v>
      </c>
      <c r="F24" s="8">
        <v>17880680</v>
      </c>
      <c r="G24" s="8">
        <v>25981977</v>
      </c>
      <c r="H24" s="6">
        <v>9459798</v>
      </c>
      <c r="I24" s="6">
        <f>-4797892-42180418</f>
        <v>-46978310</v>
      </c>
    </row>
    <row r="25" spans="1:9" x14ac:dyDescent="0.25">
      <c r="A25" s="15" t="s">
        <v>14</v>
      </c>
      <c r="B25" s="8">
        <v>-12327769</v>
      </c>
      <c r="C25" s="8">
        <v>-14746783</v>
      </c>
      <c r="D25" s="8">
        <v>-14810302</v>
      </c>
      <c r="E25" s="8">
        <v>-15688796</v>
      </c>
      <c r="F25" s="8">
        <v>-16525732</v>
      </c>
      <c r="G25" s="8">
        <v>-17444849</v>
      </c>
      <c r="H25" s="6">
        <v>-15763947</v>
      </c>
      <c r="I25" s="6">
        <v>-15676022</v>
      </c>
    </row>
    <row r="26" spans="1:9" x14ac:dyDescent="0.25">
      <c r="A26" s="1"/>
      <c r="B26" s="26">
        <f>SUM(B22:B25)</f>
        <v>-38104541</v>
      </c>
      <c r="C26" s="26">
        <f t="shared" ref="C26:I26" si="2">SUM(C22:C25)</f>
        <v>43399374</v>
      </c>
      <c r="D26" s="26">
        <f t="shared" si="2"/>
        <v>-47851613</v>
      </c>
      <c r="E26" s="26">
        <f t="shared" si="2"/>
        <v>20056204</v>
      </c>
      <c r="F26" s="26">
        <f t="shared" si="2"/>
        <v>4014086</v>
      </c>
      <c r="G26" s="26">
        <f t="shared" si="2"/>
        <v>-59075032</v>
      </c>
      <c r="H26" s="26">
        <f t="shared" si="2"/>
        <v>35429239</v>
      </c>
      <c r="I26" s="26">
        <f t="shared" si="2"/>
        <v>-82042110</v>
      </c>
    </row>
    <row r="27" spans="1:9" x14ac:dyDescent="0.25">
      <c r="A27"/>
      <c r="B27" s="7"/>
      <c r="C27" s="7"/>
      <c r="D27" s="7"/>
      <c r="E27" s="7"/>
      <c r="F27" s="7"/>
      <c r="G27" s="7"/>
      <c r="H27" s="7"/>
    </row>
    <row r="28" spans="1:9" x14ac:dyDescent="0.25">
      <c r="A28" s="1" t="s">
        <v>57</v>
      </c>
      <c r="B28" s="7">
        <f t="shared" ref="B28:I28" si="3">SUM(B12,B19,B26)</f>
        <v>1729241</v>
      </c>
      <c r="C28" s="7">
        <f t="shared" si="3"/>
        <v>110958411</v>
      </c>
      <c r="D28" s="7">
        <f t="shared" si="3"/>
        <v>-45262491</v>
      </c>
      <c r="E28" s="7">
        <f t="shared" si="3"/>
        <v>-55371001</v>
      </c>
      <c r="F28" s="7">
        <f t="shared" si="3"/>
        <v>188304774</v>
      </c>
      <c r="G28" s="7">
        <f t="shared" si="3"/>
        <v>-31180655</v>
      </c>
      <c r="H28" s="7">
        <f t="shared" si="3"/>
        <v>-112507245</v>
      </c>
      <c r="I28" s="7">
        <f t="shared" si="3"/>
        <v>-9732660</v>
      </c>
    </row>
    <row r="29" spans="1:9" x14ac:dyDescent="0.25">
      <c r="A29" s="31" t="s">
        <v>58</v>
      </c>
      <c r="B29" s="6">
        <v>187570427</v>
      </c>
      <c r="C29" s="6">
        <v>189299668</v>
      </c>
      <c r="D29" s="6">
        <v>300258079</v>
      </c>
      <c r="E29" s="8">
        <v>254995588</v>
      </c>
      <c r="F29" s="6">
        <v>199624426</v>
      </c>
      <c r="G29" s="6">
        <v>387929200</v>
      </c>
      <c r="H29" s="6">
        <v>356748545</v>
      </c>
      <c r="I29" s="6">
        <v>244759601</v>
      </c>
    </row>
    <row r="30" spans="1:9" x14ac:dyDescent="0.25">
      <c r="A30" s="31" t="s">
        <v>59</v>
      </c>
      <c r="E30" s="8"/>
      <c r="H30" s="6">
        <v>4047004</v>
      </c>
      <c r="I30" s="6">
        <v>1461093</v>
      </c>
    </row>
    <row r="31" spans="1:9" x14ac:dyDescent="0.25">
      <c r="A31" s="14" t="s">
        <v>7</v>
      </c>
      <c r="B31" s="7">
        <f>SUM(B28:B29)</f>
        <v>189299668</v>
      </c>
      <c r="C31" s="7">
        <f t="shared" ref="C31:G31" si="4">SUM(C28:C29)</f>
        <v>300258079</v>
      </c>
      <c r="D31" s="7">
        <f t="shared" si="4"/>
        <v>254995588</v>
      </c>
      <c r="E31" s="7">
        <f t="shared" si="4"/>
        <v>199624587</v>
      </c>
      <c r="F31" s="7">
        <f t="shared" si="4"/>
        <v>387929200</v>
      </c>
      <c r="G31" s="7">
        <f t="shared" si="4"/>
        <v>356748545</v>
      </c>
      <c r="H31" s="7">
        <f>SUM(H28:H30)</f>
        <v>248288304</v>
      </c>
      <c r="I31" s="7">
        <f>SUM(I28:I30)</f>
        <v>236488034</v>
      </c>
    </row>
    <row r="33" spans="1:9" s="12" customFormat="1" x14ac:dyDescent="0.25">
      <c r="A33" s="29" t="s">
        <v>60</v>
      </c>
      <c r="B33" s="11">
        <f>B12/('1'!B36/10)</f>
        <v>6.4979426190476186</v>
      </c>
      <c r="C33" s="11">
        <f>C12/('1'!C36/10)</f>
        <v>18.085687499999999</v>
      </c>
      <c r="D33" s="11">
        <f>D12/('1'!D36/10)</f>
        <v>2.5012865476190478</v>
      </c>
      <c r="E33" s="11">
        <f>E12/('1'!E36/10)</f>
        <v>-1.7945905952380952</v>
      </c>
      <c r="F33" s="11">
        <f>F12/('1'!F36/10)</f>
        <v>25.200071666666666</v>
      </c>
      <c r="G33" s="11">
        <f>G12/('1'!G36/10)</f>
        <v>14.669823214285714</v>
      </c>
      <c r="H33" s="11">
        <f>H12/('1'!H36/10)</f>
        <v>-10.550706428571429</v>
      </c>
      <c r="I33" s="11">
        <f>I12/('1'!I36/10)</f>
        <v>10.024746785714285</v>
      </c>
    </row>
    <row r="34" spans="1:9" x14ac:dyDescent="0.25">
      <c r="A34" s="29" t="s">
        <v>61</v>
      </c>
      <c r="B34" s="6">
        <f>'1'!B36/10</f>
        <v>8400000</v>
      </c>
      <c r="C34" s="6">
        <f>'1'!C36/10</f>
        <v>8400000</v>
      </c>
      <c r="D34" s="6">
        <f>'1'!D36/10</f>
        <v>8400000</v>
      </c>
      <c r="E34" s="6">
        <f>'1'!E36/10</f>
        <v>8400000</v>
      </c>
      <c r="F34" s="6">
        <f>'1'!F36/10</f>
        <v>8400000</v>
      </c>
      <c r="G34" s="6">
        <f>'1'!G36/10</f>
        <v>8400000</v>
      </c>
      <c r="H34" s="6">
        <f>'1'!H36/10</f>
        <v>8400000</v>
      </c>
      <c r="I34" s="6">
        <f>'1'!I36/10</f>
        <v>8400000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K4" sqref="K4"/>
    </sheetView>
  </sheetViews>
  <sheetFormatPr defaultRowHeight="15" x14ac:dyDescent="0.25"/>
  <cols>
    <col min="1" max="1" width="16.5703125" bestFit="1" customWidth="1"/>
  </cols>
  <sheetData>
    <row r="1" spans="1:9" s="6" customFormat="1" x14ac:dyDescent="0.25">
      <c r="A1" s="28" t="s">
        <v>40</v>
      </c>
    </row>
    <row r="2" spans="1:9" s="6" customFormat="1" x14ac:dyDescent="0.25">
      <c r="A2" s="28" t="s">
        <v>41</v>
      </c>
      <c r="B2"/>
      <c r="C2"/>
      <c r="D2"/>
      <c r="E2"/>
      <c r="F2"/>
      <c r="G2"/>
    </row>
    <row r="3" spans="1:9" s="6" customFormat="1" x14ac:dyDescent="0.25">
      <c r="A3" s="28" t="s">
        <v>49</v>
      </c>
      <c r="B3"/>
      <c r="C3"/>
      <c r="D3"/>
      <c r="E3"/>
      <c r="F3"/>
      <c r="G3"/>
    </row>
    <row r="4" spans="1:9" s="10" customFormat="1" x14ac:dyDescent="0.25">
      <c r="A4"/>
      <c r="B4">
        <v>2012</v>
      </c>
      <c r="C4">
        <v>2013</v>
      </c>
      <c r="D4">
        <v>2014</v>
      </c>
      <c r="E4">
        <v>2015</v>
      </c>
      <c r="F4">
        <v>2016</v>
      </c>
      <c r="G4">
        <v>2017</v>
      </c>
      <c r="H4">
        <v>2018</v>
      </c>
      <c r="I4">
        <v>2019</v>
      </c>
    </row>
    <row r="5" spans="1:9" x14ac:dyDescent="0.25">
      <c r="A5" t="s">
        <v>50</v>
      </c>
      <c r="B5" s="2">
        <f>'2'!B26/'1'!B19</f>
        <v>1.6046124477202432E-2</v>
      </c>
      <c r="C5" s="2">
        <f>'2'!C26/'1'!C19</f>
        <v>1.5646182150734742E-2</v>
      </c>
      <c r="D5" s="2">
        <f>'2'!D26/'1'!D19</f>
        <v>1.6542050628811433E-2</v>
      </c>
      <c r="E5" s="2">
        <f>'2'!E26/'1'!E19</f>
        <v>1.6884343924858641E-2</v>
      </c>
      <c r="F5" s="2">
        <f>'2'!F26/'1'!F19</f>
        <v>1.9866721727503384E-2</v>
      </c>
      <c r="G5" s="2">
        <f>'2'!G26/'1'!G19</f>
        <v>1.747500587448491E-2</v>
      </c>
      <c r="H5" s="2">
        <f>'2'!H26/'1'!H19</f>
        <v>1.6706799169006685E-2</v>
      </c>
      <c r="I5" s="2">
        <f>'2'!I26/'1'!I19</f>
        <v>1.7788462812280231E-2</v>
      </c>
    </row>
    <row r="6" spans="1:9" x14ac:dyDescent="0.25">
      <c r="A6" t="s">
        <v>51</v>
      </c>
      <c r="B6" s="2">
        <f>'2'!B26/'1'!B35</f>
        <v>4.0789267552357795E-2</v>
      </c>
      <c r="C6" s="2">
        <f>'2'!C26/'1'!C35</f>
        <v>4.462408624136071E-2</v>
      </c>
      <c r="D6" s="2">
        <f>'2'!D26/'1'!D35</f>
        <v>4.4976296978864717E-2</v>
      </c>
      <c r="E6" s="2">
        <f>'2'!E26/'1'!E35</f>
        <v>5.5223350517219182E-2</v>
      </c>
      <c r="F6" s="2">
        <f>'2'!F26/'1'!F35</f>
        <v>6.6892602478643634E-2</v>
      </c>
      <c r="G6" s="2">
        <f>'2'!G26/'1'!G35</f>
        <v>5.2253619174801563E-2</v>
      </c>
      <c r="H6" s="2">
        <f>'2'!H26/'1'!H35</f>
        <v>5.30404951287613E-2</v>
      </c>
      <c r="I6" s="2">
        <f>'2'!I26/'1'!I35</f>
        <v>5.3197093779389019E-2</v>
      </c>
    </row>
    <row r="7" spans="1:9" x14ac:dyDescent="0.25">
      <c r="A7" t="s">
        <v>42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2</v>
      </c>
    </row>
    <row r="8" spans="1:9" x14ac:dyDescent="0.25">
      <c r="A8" t="s">
        <v>43</v>
      </c>
      <c r="B8" s="4">
        <f>'1'!B12/'1'!B26</f>
        <v>1.1781572824564581</v>
      </c>
      <c r="C8" s="4">
        <f>'1'!C12/'1'!C26</f>
        <v>1.1244065037075937</v>
      </c>
      <c r="D8" s="4">
        <f>'1'!D12/'1'!D26</f>
        <v>1.1729766077226227</v>
      </c>
      <c r="E8" s="4">
        <f>'1'!E12/'1'!E26</f>
        <v>1.1261023207728305</v>
      </c>
      <c r="F8" s="4">
        <f>'1'!F12/'1'!F26</f>
        <v>1.1655486607202821</v>
      </c>
      <c r="G8" s="4">
        <f>'1'!G12/'1'!G26</f>
        <v>1.1316652399983813</v>
      </c>
      <c r="H8" s="4">
        <f>'1'!H12/'1'!H26</f>
        <v>1.1079005421972041</v>
      </c>
      <c r="I8" s="4">
        <f>'1'!I12/'1'!I26</f>
        <v>1.1550625019839333</v>
      </c>
    </row>
    <row r="9" spans="1:9" x14ac:dyDescent="0.25">
      <c r="A9" t="s">
        <v>44</v>
      </c>
      <c r="B9" s="5">
        <f>'2'!B26/'2'!B5</f>
        <v>6.6657558538381172E-3</v>
      </c>
      <c r="C9" s="5">
        <f>'2'!C26/'2'!C5</f>
        <v>7.5594369571665753E-3</v>
      </c>
      <c r="D9" s="5">
        <f>'2'!D26/'2'!D5</f>
        <v>7.4834370231455956E-3</v>
      </c>
      <c r="E9" s="5">
        <f>'2'!E26/'2'!E5</f>
        <v>7.7608307660822868E-3</v>
      </c>
      <c r="F9" s="5">
        <f>'2'!F26/'2'!F5</f>
        <v>6.7221319788461752E-3</v>
      </c>
      <c r="G9" s="5">
        <f>'2'!G26/'2'!G5</f>
        <v>7.2260392101809326E-3</v>
      </c>
      <c r="H9" s="5">
        <f>'2'!H26/'2'!H5</f>
        <v>6.7217019759018238E-3</v>
      </c>
      <c r="I9" s="5">
        <f>'2'!I26/'2'!I5</f>
        <v>6.9570944012566022E-3</v>
      </c>
    </row>
    <row r="10" spans="1:9" x14ac:dyDescent="0.25">
      <c r="A10" t="s">
        <v>45</v>
      </c>
      <c r="B10" s="2">
        <f>'2'!B13/'2'!B5</f>
        <v>1.5843290657508207E-2</v>
      </c>
      <c r="C10" s="2">
        <f>'2'!C13/'2'!C5</f>
        <v>1.8630818835076467E-2</v>
      </c>
      <c r="D10" s="2">
        <f>'2'!D13/'2'!D5</f>
        <v>1.7639829781187371E-2</v>
      </c>
      <c r="E10" s="2">
        <f>'2'!E13/'2'!E5</f>
        <v>1.2540435972048798E-2</v>
      </c>
      <c r="F10" s="2">
        <f>'2'!F13/'2'!F5</f>
        <v>1.4277140861922822E-2</v>
      </c>
      <c r="G10" s="2">
        <f>'2'!G13/'2'!G5</f>
        <v>1.5589710165795467E-2</v>
      </c>
      <c r="H10" s="2">
        <f>'2'!H13/'2'!H5</f>
        <v>1.7245572499397888E-2</v>
      </c>
      <c r="I10" s="2">
        <f>'2'!I13/'2'!I5</f>
        <v>1.5275050016990043E-2</v>
      </c>
    </row>
    <row r="11" spans="1:9" x14ac:dyDescent="0.25">
      <c r="A11" t="s">
        <v>52</v>
      </c>
      <c r="B11" s="2">
        <f>'2'!B26/('1'!B35)</f>
        <v>4.0789267552357795E-2</v>
      </c>
      <c r="C11" s="2">
        <f>'2'!C26/('1'!C35)</f>
        <v>4.462408624136071E-2</v>
      </c>
      <c r="D11" s="2">
        <f>'2'!D26/('1'!D35)</f>
        <v>4.4976296978864717E-2</v>
      </c>
      <c r="E11" s="2">
        <f>'2'!E26/('1'!E35)</f>
        <v>5.5223350517219182E-2</v>
      </c>
      <c r="F11" s="2">
        <f>'2'!F26/('1'!F35)</f>
        <v>6.6892602478643634E-2</v>
      </c>
      <c r="G11" s="2">
        <f>'2'!G26/('1'!G35)</f>
        <v>5.2253619174801563E-2</v>
      </c>
      <c r="H11" s="2">
        <f>'2'!H26/('1'!H35)</f>
        <v>5.30404951287613E-2</v>
      </c>
      <c r="I11" s="2">
        <f>'2'!I26/('1'!I35)</f>
        <v>5.3197093779389019E-2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Barua</dc:creator>
  <cp:lastModifiedBy>Anik</cp:lastModifiedBy>
  <dcterms:created xsi:type="dcterms:W3CDTF">2017-04-17T04:07:28Z</dcterms:created>
  <dcterms:modified xsi:type="dcterms:W3CDTF">2020-04-12T16:08:49Z</dcterms:modified>
</cp:coreProperties>
</file>