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19" i="3"/>
  <c r="I13" i="3"/>
  <c r="I34" i="3" s="1"/>
  <c r="I25" i="2"/>
  <c r="I9" i="2"/>
  <c r="I17" i="2" s="1"/>
  <c r="I21" i="2" s="1"/>
  <c r="I23" i="2" s="1"/>
  <c r="I52" i="1"/>
  <c r="I39" i="1"/>
  <c r="I51" i="1" s="1"/>
  <c r="I29" i="1"/>
  <c r="I37" i="1" s="1"/>
  <c r="I24" i="1"/>
  <c r="I14" i="1"/>
  <c r="I7" i="1"/>
  <c r="I20" i="1" s="1"/>
  <c r="H7" i="1"/>
  <c r="I27" i="3" l="1"/>
  <c r="I30" i="3" s="1"/>
  <c r="I29" i="2"/>
  <c r="I31" i="2" s="1"/>
  <c r="I49" i="1"/>
  <c r="C52" i="1"/>
  <c r="D52" i="1"/>
  <c r="E52" i="1"/>
  <c r="F52" i="1"/>
  <c r="G52" i="1"/>
  <c r="H52" i="1"/>
  <c r="B52" i="1"/>
  <c r="H24" i="3" l="1"/>
  <c r="H25" i="3" s="1"/>
  <c r="H19" i="3"/>
  <c r="H13" i="3"/>
  <c r="H25" i="2"/>
  <c r="H11" i="2"/>
  <c r="H9" i="2"/>
  <c r="H29" i="1"/>
  <c r="H9" i="4" s="1"/>
  <c r="H24" i="1"/>
  <c r="H39" i="1"/>
  <c r="H51" i="1" s="1"/>
  <c r="H14" i="1"/>
  <c r="H20" i="1"/>
  <c r="H17" i="2" l="1"/>
  <c r="H11" i="4" s="1"/>
  <c r="H27" i="3"/>
  <c r="H30" i="3" s="1"/>
  <c r="H34" i="3"/>
  <c r="H37" i="1"/>
  <c r="H49" i="1" s="1"/>
  <c r="H21" i="2" l="1"/>
  <c r="H23" i="2" s="1"/>
  <c r="H29" i="2" s="1"/>
  <c r="H6" i="4" s="1"/>
  <c r="G11" i="2"/>
  <c r="G25" i="2"/>
  <c r="C9" i="2"/>
  <c r="D9" i="2"/>
  <c r="E9" i="2"/>
  <c r="F9" i="2"/>
  <c r="G9" i="2"/>
  <c r="B9" i="2"/>
  <c r="H7" i="4" l="1"/>
  <c r="H10" i="4"/>
  <c r="H31" i="2"/>
  <c r="H12" i="4"/>
  <c r="G17" i="2"/>
  <c r="C24" i="1"/>
  <c r="D24" i="1"/>
  <c r="E24" i="1"/>
  <c r="F24" i="1"/>
  <c r="G24" i="1"/>
  <c r="B24" i="1"/>
  <c r="G21" i="2" l="1"/>
  <c r="G23" i="2" s="1"/>
  <c r="G29" i="2" s="1"/>
  <c r="G11" i="4"/>
  <c r="C13" i="3"/>
  <c r="C34" i="3" s="1"/>
  <c r="D13" i="3"/>
  <c r="D34" i="3" s="1"/>
  <c r="E13" i="3"/>
  <c r="E34" i="3" s="1"/>
  <c r="F13" i="3"/>
  <c r="F34" i="3" s="1"/>
  <c r="G13" i="3"/>
  <c r="G34" i="3" s="1"/>
  <c r="B13" i="3"/>
  <c r="B34" i="3" s="1"/>
  <c r="G31" i="2" l="1"/>
  <c r="G10" i="4"/>
  <c r="D19" i="3"/>
  <c r="E19" i="3"/>
  <c r="F19" i="3"/>
  <c r="G19" i="3"/>
  <c r="E29" i="1"/>
  <c r="G29" i="1" l="1"/>
  <c r="C29" i="1"/>
  <c r="D29" i="1"/>
  <c r="F29" i="1"/>
  <c r="B29" i="1"/>
  <c r="C7" i="1" l="1"/>
  <c r="D7" i="1"/>
  <c r="E7" i="1"/>
  <c r="F7" i="1"/>
  <c r="G7" i="1"/>
  <c r="B7" i="1"/>
  <c r="C11" i="2"/>
  <c r="C17" i="2" s="1"/>
  <c r="D11" i="2"/>
  <c r="D17" i="2" s="1"/>
  <c r="E11" i="2"/>
  <c r="E17" i="2" s="1"/>
  <c r="F11" i="2"/>
  <c r="F17" i="2" s="1"/>
  <c r="B11" i="2"/>
  <c r="B17" i="2" s="1"/>
  <c r="C14" i="1"/>
  <c r="C9" i="4" s="1"/>
  <c r="D14" i="1"/>
  <c r="D9" i="4" s="1"/>
  <c r="E14" i="1"/>
  <c r="E9" i="4" s="1"/>
  <c r="F14" i="1"/>
  <c r="F9" i="4" s="1"/>
  <c r="G14" i="1"/>
  <c r="G9" i="4" s="1"/>
  <c r="B14" i="1"/>
  <c r="B9" i="4" s="1"/>
  <c r="B21" i="2" l="1"/>
  <c r="B23" i="2" s="1"/>
  <c r="B11" i="4"/>
  <c r="F21" i="2"/>
  <c r="F23" i="2" s="1"/>
  <c r="F11" i="4"/>
  <c r="D21" i="2"/>
  <c r="D23" i="2" s="1"/>
  <c r="D11" i="4"/>
  <c r="C21" i="2"/>
  <c r="C23" i="2" s="1"/>
  <c r="C11" i="4"/>
  <c r="E21" i="2"/>
  <c r="E23" i="2" s="1"/>
  <c r="E11" i="4"/>
  <c r="E25" i="3"/>
  <c r="E25" i="2"/>
  <c r="E29" i="2" s="1"/>
  <c r="E10" i="4" s="1"/>
  <c r="E37" i="1"/>
  <c r="E39" i="1"/>
  <c r="E20" i="1"/>
  <c r="E6" i="4" l="1"/>
  <c r="E51" i="1"/>
  <c r="E12" i="4"/>
  <c r="E7" i="4"/>
  <c r="E49" i="1"/>
  <c r="E27" i="3"/>
  <c r="E30" i="3" s="1"/>
  <c r="E31" i="2"/>
  <c r="F25" i="3"/>
  <c r="F25" i="2"/>
  <c r="F29" i="2" s="1"/>
  <c r="F10" i="4" s="1"/>
  <c r="F37" i="1"/>
  <c r="F39" i="1"/>
  <c r="F20" i="1"/>
  <c r="F6" i="4" s="1"/>
  <c r="C25" i="3"/>
  <c r="D25" i="3"/>
  <c r="G25" i="3"/>
  <c r="B25" i="3"/>
  <c r="C19" i="3"/>
  <c r="B19" i="3"/>
  <c r="C25" i="2"/>
  <c r="C29" i="2" s="1"/>
  <c r="C10" i="4" s="1"/>
  <c r="D25" i="2"/>
  <c r="B25" i="2"/>
  <c r="B29" i="2" s="1"/>
  <c r="B10" i="4" s="1"/>
  <c r="D37" i="1"/>
  <c r="G37" i="1"/>
  <c r="B37" i="1"/>
  <c r="C39" i="1"/>
  <c r="D39" i="1"/>
  <c r="G39" i="1"/>
  <c r="B39" i="1"/>
  <c r="D20" i="1"/>
  <c r="G20" i="1"/>
  <c r="G6" i="4" s="1"/>
  <c r="B20" i="1"/>
  <c r="B6" i="4" s="1"/>
  <c r="F51" i="1" l="1"/>
  <c r="F12" i="4"/>
  <c r="F7" i="4"/>
  <c r="C51" i="1"/>
  <c r="C12" i="4"/>
  <c r="C7" i="4"/>
  <c r="G51" i="1"/>
  <c r="G12" i="4"/>
  <c r="G7" i="4"/>
  <c r="D51" i="1"/>
  <c r="D12" i="4"/>
  <c r="B51" i="1"/>
  <c r="B12" i="4"/>
  <c r="B7" i="4"/>
  <c r="D29" i="2"/>
  <c r="B31" i="2"/>
  <c r="B27" i="3"/>
  <c r="B30" i="3" s="1"/>
  <c r="G27" i="3"/>
  <c r="G30" i="3" s="1"/>
  <c r="C31" i="2"/>
  <c r="B49" i="1"/>
  <c r="C37" i="1"/>
  <c r="C49" i="1" s="1"/>
  <c r="C20" i="1"/>
  <c r="C6" i="4" s="1"/>
  <c r="F27" i="3"/>
  <c r="F30" i="3" s="1"/>
  <c r="D49" i="1"/>
  <c r="G49" i="1"/>
  <c r="F49" i="1"/>
  <c r="D27" i="3"/>
  <c r="D30" i="3" s="1"/>
  <c r="C27" i="3"/>
  <c r="C30" i="3" s="1"/>
  <c r="D31" i="2" l="1"/>
  <c r="D10" i="4"/>
  <c r="D7" i="4"/>
  <c r="D6" i="4"/>
  <c r="F31" i="2"/>
</calcChain>
</file>

<file path=xl/sharedStrings.xml><?xml version="1.0" encoding="utf-8"?>
<sst xmlns="http://schemas.openxmlformats.org/spreadsheetml/2006/main" count="96" uniqueCount="89">
  <si>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</si>
  <si>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</si>
  <si>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</si>
  <si>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</si>
  <si>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</si>
  <si>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</si>
  <si>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</si>
  <si>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</si>
  <si>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</si>
  <si>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</si>
  <si>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Non operating income</t>
  </si>
  <si>
    <t>Current tax</t>
  </si>
  <si>
    <t>Deferred tax</t>
  </si>
  <si>
    <t>Retained earnings</t>
  </si>
  <si>
    <t>Advances, deposits and prepayments</t>
  </si>
  <si>
    <t>Cash &amp; Cash-equivalents</t>
  </si>
  <si>
    <t>Acquisition of property,plant and equipment</t>
  </si>
  <si>
    <t>Dividend paid</t>
  </si>
  <si>
    <t>Capital work in progress</t>
  </si>
  <si>
    <t>Account receivables</t>
  </si>
  <si>
    <t>Share premium</t>
  </si>
  <si>
    <t>Dividend equalization fund</t>
  </si>
  <si>
    <t>Revaluation surplus</t>
  </si>
  <si>
    <t>Retirement benefit obligation-gratuity</t>
  </si>
  <si>
    <t>Short term loans</t>
  </si>
  <si>
    <t>Legal and audit fees</t>
  </si>
  <si>
    <t>Cash paid to suppliers, employees and others</t>
  </si>
  <si>
    <t>Loan received/repaid</t>
  </si>
  <si>
    <t>Interest paid</t>
  </si>
  <si>
    <t>Income tax paid</t>
  </si>
  <si>
    <t>Investments</t>
  </si>
  <si>
    <t>Deferred tax assets</t>
  </si>
  <si>
    <t>Working capital loan</t>
  </si>
  <si>
    <t>Trade payables</t>
  </si>
  <si>
    <t>Other payables</t>
  </si>
  <si>
    <t>Provision for tax</t>
  </si>
  <si>
    <t>Freight &amp; forwarding</t>
  </si>
  <si>
    <t>Administrative expenses</t>
  </si>
  <si>
    <t>Marketing expenses</t>
  </si>
  <si>
    <t>Directors' remunerating</t>
  </si>
  <si>
    <t>Depreciation</t>
  </si>
  <si>
    <t>Cash received from revenues</t>
  </si>
  <si>
    <t>Payment for WPPF</t>
  </si>
  <si>
    <t>APEX TANNERY LIMITED</t>
  </si>
  <si>
    <t>Advance for land at savar</t>
  </si>
  <si>
    <t>Government grant</t>
  </si>
  <si>
    <t>Deferred tax liabilities</t>
  </si>
  <si>
    <t>Time loan</t>
  </si>
  <si>
    <t>Debt to Equity</t>
  </si>
  <si>
    <t>Current Ratio</t>
  </si>
  <si>
    <t>Operating Margin</t>
  </si>
  <si>
    <t>Purchase of Investment</t>
  </si>
  <si>
    <t>Others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</si>
  <si>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</si>
  <si>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</si>
  <si>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</si>
  <si>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</si>
  <si>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</si>
  <si>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</si>
  <si>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</si>
  <si>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</si>
  <si>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</si>
  <si>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</si>
  <si>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</si>
  <si>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</si>
  <si>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</si>
  <si>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</si>
  <si>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</si>
  <si>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</si>
  <si>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</si>
  <si>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</si>
  <si>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</si>
  <si>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</si>
  <si>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</si>
  <si>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</si>
  <si>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</si>
  <si>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</si>
  <si>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</si>
  <si>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</si>
  <si>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</si>
  <si>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</si>
  <si>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</si>
  <si>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</si>
  <si>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</si>
  <si>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</si>
  <si>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</si>
  <si>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</si>
  <si>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 xml:space="preserve">Other income from operational foregin exchange gain/loss </t>
  </si>
  <si>
    <t>Effects of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</si>
</sst>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Font="1" applyAlignment="1">
      <alignment horizontal="center"/>
    </xf>
    <xf numFmtId="15" fontId="0" fillId="0" borderId="0" xfId="0" applyNumberFormat="1"/>
    <xf numFmtId="2" fontId="1" fillId="0" borderId="0" xfId="0" applyNumberFormat="1" applyFont="1" applyAlignment="1">
      <alignment horizontal="center"/>
    </xf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164" fontId="1" fillId="0" borderId="3" xfId="1" applyNumberFormat="1" applyFont="1" applyBorder="1"/>
    <xf numFmtId="10" fontId="0" fillId="0" borderId="0" xfId="2" applyNumberFormat="1" applyFont="1"/>
    <xf numFmtId="2" fontId="0" fillId="0" borderId="0" xfId="0" applyNumberFormat="1"/>
    <xf numFmtId="0" fontId="0" fillId="0" borderId="1" xfId="0" applyBorder="1"/>
    <xf numFmtId="164" fontId="0" fillId="0" borderId="0" xfId="0" applyNumberFormat="1"/>
    <xf numFmtId="3" fontId="0" fillId="0" borderId="0" xfId="0" applyNumberFormat="1" applyFont="1" applyBorder="1"/>
    <xf numFmtId="0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workbookViewId="0">
      <pane xSplit="1" ySplit="5" topLeftCell="G47" activePane="bottomRight" state="frozen"/>
      <selection pane="topRight" activeCell="B1" sqref="B1"/>
      <selection pane="bottomLeft" activeCell="A6" sqref="A6"/>
      <selection pane="bottomRight" activeCell="K56" sqref="K56"/>
    </sheetView>
  </sheetViews>
  <sheetFormatPr defaultRowHeight="15" x14ac:dyDescent="0.25"/>
  <cols>
    <col min="1" max="1" width="41.140625" bestFit="1" customWidth="1"/>
    <col min="2" max="2" width="14.42578125" customWidth="1"/>
    <col min="3" max="3" width="16.42578125" customWidth="1"/>
    <col min="4" max="5" width="15.5703125" customWidth="1"/>
    <col min="6" max="6" width="16.42578125" customWidth="1"/>
    <col min="7" max="7" width="17.140625" customWidth="1"/>
    <col min="8" max="9" width="15.28515625" bestFit="1" customWidth="1"/>
  </cols>
  <sheetData>
    <row r="1" spans="1:9" ht="15.75" x14ac:dyDescent="0.25">
      <c r="A1" s="3" t="s">
        <v>43</v>
      </c>
    </row>
    <row r="2" spans="1:9" ht="15.75" x14ac:dyDescent="0.25">
      <c r="A2" s="3" t="s">
        <v>53</v>
      </c>
    </row>
    <row r="3" spans="1:9" ht="15.75" x14ac:dyDescent="0.25">
      <c r="A3" s="3" t="s">
        <v>54</v>
      </c>
    </row>
    <row r="4" spans="1:9" ht="15.75" x14ac:dyDescent="0.25">
      <c r="A4" s="3"/>
    </row>
    <row r="5" spans="1:9" ht="15.75" x14ac:dyDescent="0.25">
      <c r="B5" s="30">
        <v>2012</v>
      </c>
      <c r="C5" s="30">
        <v>2013</v>
      </c>
      <c r="D5" s="30">
        <v>2014</v>
      </c>
      <c r="E5" s="30">
        <v>2015</v>
      </c>
      <c r="F5" s="30">
        <v>2016</v>
      </c>
      <c r="G5" s="30">
        <v>2017</v>
      </c>
      <c r="H5" s="30">
        <v>2018</v>
      </c>
      <c r="I5" s="30">
        <v>2019</v>
      </c>
    </row>
    <row r="6" spans="1:9" x14ac:dyDescent="0.25">
      <c r="A6" s="31" t="s">
        <v>0</v>
      </c>
    </row>
    <row r="7" spans="1:9" x14ac:dyDescent="0.25">
      <c r="A7" s="32" t="s">
        <v>1</v>
      </c>
      <c r="B7" s="14">
        <f t="shared" ref="B7:I7" si="0">SUM(B8:B12)</f>
        <v>283146000</v>
      </c>
      <c r="C7" s="14">
        <f t="shared" si="0"/>
        <v>323791000</v>
      </c>
      <c r="D7" s="14">
        <f t="shared" si="0"/>
        <v>334955000</v>
      </c>
      <c r="E7" s="14">
        <f t="shared" si="0"/>
        <v>608940000</v>
      </c>
      <c r="F7" s="14">
        <f t="shared" si="0"/>
        <v>961915000</v>
      </c>
      <c r="G7" s="14">
        <f t="shared" si="0"/>
        <v>1280439000</v>
      </c>
      <c r="H7" s="14">
        <f t="shared" si="0"/>
        <v>1331205000</v>
      </c>
      <c r="I7" s="14">
        <f t="shared" si="0"/>
        <v>1257977000</v>
      </c>
    </row>
    <row r="8" spans="1:9" x14ac:dyDescent="0.25">
      <c r="A8" t="s">
        <v>9</v>
      </c>
      <c r="B8" s="15">
        <v>241175000</v>
      </c>
      <c r="C8" s="15">
        <v>280531000</v>
      </c>
      <c r="D8" s="15">
        <v>277953000</v>
      </c>
      <c r="E8" s="15">
        <v>270134000</v>
      </c>
      <c r="F8" s="15">
        <v>270744000</v>
      </c>
      <c r="G8" s="15">
        <v>1094204000</v>
      </c>
      <c r="H8" s="1">
        <v>1218727000</v>
      </c>
      <c r="I8" s="1">
        <v>1154384000</v>
      </c>
    </row>
    <row r="9" spans="1:9" x14ac:dyDescent="0.25">
      <c r="A9" t="s">
        <v>18</v>
      </c>
      <c r="B9" s="15">
        <v>0</v>
      </c>
      <c r="C9" s="15">
        <v>0</v>
      </c>
      <c r="D9" s="15">
        <v>0</v>
      </c>
      <c r="E9" s="15">
        <v>223074000</v>
      </c>
      <c r="F9" s="15">
        <v>577002000</v>
      </c>
      <c r="G9" s="15">
        <v>76040000</v>
      </c>
    </row>
    <row r="10" spans="1:9" x14ac:dyDescent="0.25">
      <c r="A10" t="s">
        <v>44</v>
      </c>
      <c r="B10" s="15">
        <v>0</v>
      </c>
      <c r="C10" s="15">
        <v>0</v>
      </c>
      <c r="D10" s="15">
        <v>0</v>
      </c>
      <c r="E10" s="15">
        <v>57431000</v>
      </c>
      <c r="F10" s="15">
        <v>57431000</v>
      </c>
      <c r="G10" s="15">
        <v>57431000</v>
      </c>
      <c r="H10" s="1">
        <v>57431000</v>
      </c>
      <c r="I10" s="1">
        <v>57431000</v>
      </c>
    </row>
    <row r="11" spans="1:9" x14ac:dyDescent="0.25">
      <c r="A11" t="s">
        <v>30</v>
      </c>
      <c r="B11" s="15">
        <v>39014000</v>
      </c>
      <c r="C11" s="15">
        <v>40078000</v>
      </c>
      <c r="D11" s="15">
        <v>51957000</v>
      </c>
      <c r="E11" s="15">
        <v>52764000</v>
      </c>
      <c r="F11" s="15">
        <v>49374000</v>
      </c>
      <c r="G11" s="15">
        <v>52764000</v>
      </c>
      <c r="H11" s="1">
        <v>55047000</v>
      </c>
      <c r="I11" s="1">
        <v>46162000</v>
      </c>
    </row>
    <row r="12" spans="1:9" x14ac:dyDescent="0.25">
      <c r="A12" t="s">
        <v>31</v>
      </c>
      <c r="B12" s="15">
        <v>2957000</v>
      </c>
      <c r="C12" s="15">
        <v>3182000</v>
      </c>
      <c r="D12" s="15">
        <v>5045000</v>
      </c>
      <c r="E12" s="15">
        <v>5537000</v>
      </c>
      <c r="F12" s="15">
        <v>7364000</v>
      </c>
      <c r="G12" s="15">
        <v>0</v>
      </c>
    </row>
    <row r="13" spans="1:9" x14ac:dyDescent="0.25">
      <c r="B13" s="15"/>
      <c r="C13" s="15"/>
      <c r="D13" s="15"/>
      <c r="E13" s="15"/>
      <c r="F13" s="15"/>
      <c r="G13" s="15"/>
    </row>
    <row r="14" spans="1:9" x14ac:dyDescent="0.25">
      <c r="A14" s="32" t="s">
        <v>2</v>
      </c>
      <c r="B14" s="14">
        <f t="shared" ref="B14:I14" si="1">SUM(B15:B18)</f>
        <v>1313429000</v>
      </c>
      <c r="C14" s="14">
        <f t="shared" si="1"/>
        <v>1112356000</v>
      </c>
      <c r="D14" s="14">
        <f t="shared" si="1"/>
        <v>1150069000</v>
      </c>
      <c r="E14" s="14">
        <f t="shared" si="1"/>
        <v>1144001000</v>
      </c>
      <c r="F14" s="14">
        <f t="shared" si="1"/>
        <v>917218000</v>
      </c>
      <c r="G14" s="14">
        <f t="shared" si="1"/>
        <v>1095562000</v>
      </c>
      <c r="H14" s="14">
        <f t="shared" si="1"/>
        <v>1141565000</v>
      </c>
      <c r="I14" s="14">
        <f t="shared" si="1"/>
        <v>1492010000</v>
      </c>
    </row>
    <row r="15" spans="1:9" x14ac:dyDescent="0.25">
      <c r="A15" s="5" t="s">
        <v>8</v>
      </c>
      <c r="B15" s="15">
        <v>790040000</v>
      </c>
      <c r="C15" s="15">
        <v>401762000</v>
      </c>
      <c r="D15" s="15">
        <v>450624000</v>
      </c>
      <c r="E15" s="15">
        <v>525785000</v>
      </c>
      <c r="F15" s="15">
        <v>607810000</v>
      </c>
      <c r="G15" s="15">
        <v>713771000</v>
      </c>
      <c r="H15" s="1">
        <v>791006000</v>
      </c>
      <c r="I15" s="1">
        <v>1128572000</v>
      </c>
    </row>
    <row r="16" spans="1:9" x14ac:dyDescent="0.25">
      <c r="A16" s="5" t="s">
        <v>19</v>
      </c>
      <c r="B16" s="15">
        <v>177758000</v>
      </c>
      <c r="C16" s="15">
        <v>184763000</v>
      </c>
      <c r="D16" s="15">
        <v>161361000</v>
      </c>
      <c r="E16" s="15">
        <v>163829000</v>
      </c>
      <c r="F16" s="15">
        <v>139112000</v>
      </c>
      <c r="G16" s="15">
        <v>168466000</v>
      </c>
      <c r="H16" s="1">
        <v>109689000</v>
      </c>
      <c r="I16" s="1">
        <v>184446000</v>
      </c>
    </row>
    <row r="17" spans="1:9" x14ac:dyDescent="0.25">
      <c r="A17" s="5" t="s">
        <v>14</v>
      </c>
      <c r="B17" s="15">
        <v>127829000</v>
      </c>
      <c r="C17" s="15">
        <v>171037000</v>
      </c>
      <c r="D17" s="15">
        <v>171187000</v>
      </c>
      <c r="E17" s="15">
        <v>120455000</v>
      </c>
      <c r="F17" s="15">
        <v>128581000</v>
      </c>
      <c r="G17" s="15">
        <v>140654000</v>
      </c>
      <c r="H17" s="1">
        <v>168350000</v>
      </c>
      <c r="I17" s="1">
        <v>148650000</v>
      </c>
    </row>
    <row r="18" spans="1:9" x14ac:dyDescent="0.25">
      <c r="A18" s="5" t="s">
        <v>15</v>
      </c>
      <c r="B18" s="15">
        <v>217802000</v>
      </c>
      <c r="C18" s="15">
        <v>354794000</v>
      </c>
      <c r="D18" s="15">
        <v>366897000</v>
      </c>
      <c r="E18" s="15">
        <v>333932000</v>
      </c>
      <c r="F18" s="15">
        <v>41715000</v>
      </c>
      <c r="G18" s="15">
        <v>72671000</v>
      </c>
      <c r="H18" s="1">
        <v>72520000</v>
      </c>
      <c r="I18" s="1">
        <v>30342000</v>
      </c>
    </row>
    <row r="19" spans="1:9" x14ac:dyDescent="0.25">
      <c r="B19" s="15"/>
      <c r="C19" s="15"/>
      <c r="D19" s="15"/>
      <c r="E19" s="15"/>
      <c r="F19" s="15"/>
      <c r="G19" s="15"/>
    </row>
    <row r="20" spans="1:9" x14ac:dyDescent="0.25">
      <c r="A20" s="2"/>
      <c r="B20" s="14">
        <f t="shared" ref="B20:I20" si="2">SUM(B7,B14)</f>
        <v>1596575000</v>
      </c>
      <c r="C20" s="14">
        <f t="shared" si="2"/>
        <v>1436147000</v>
      </c>
      <c r="D20" s="14">
        <f t="shared" si="2"/>
        <v>1485024000</v>
      </c>
      <c r="E20" s="14">
        <f t="shared" si="2"/>
        <v>1752941000</v>
      </c>
      <c r="F20" s="14">
        <f t="shared" si="2"/>
        <v>1879133000</v>
      </c>
      <c r="G20" s="14">
        <f t="shared" si="2"/>
        <v>2376001000</v>
      </c>
      <c r="H20" s="14">
        <f t="shared" si="2"/>
        <v>2472770000</v>
      </c>
      <c r="I20" s="14">
        <f t="shared" si="2"/>
        <v>2749987000</v>
      </c>
    </row>
    <row r="21" spans="1:9" x14ac:dyDescent="0.25">
      <c r="B21" s="15"/>
      <c r="C21" s="15"/>
      <c r="D21" s="15"/>
      <c r="E21" s="15"/>
      <c r="F21" s="15"/>
      <c r="G21" s="15"/>
    </row>
    <row r="22" spans="1:9" ht="15.75" x14ac:dyDescent="0.25">
      <c r="A22" s="33" t="s">
        <v>55</v>
      </c>
      <c r="B22" s="15"/>
      <c r="C22" s="14"/>
      <c r="D22" s="14"/>
      <c r="E22" s="14"/>
      <c r="F22" s="14"/>
      <c r="G22" s="14"/>
    </row>
    <row r="23" spans="1:9" ht="15.75" x14ac:dyDescent="0.25">
      <c r="A23" s="34" t="s">
        <v>56</v>
      </c>
      <c r="B23" s="15"/>
      <c r="C23" s="15"/>
      <c r="D23" s="15"/>
      <c r="E23" s="15"/>
      <c r="F23" s="15"/>
      <c r="G23" s="15"/>
    </row>
    <row r="24" spans="1:9" x14ac:dyDescent="0.25">
      <c r="A24" s="32" t="s">
        <v>57</v>
      </c>
      <c r="B24" s="14">
        <f>SUM(B25:B27)</f>
        <v>58142000</v>
      </c>
      <c r="C24" s="14">
        <f t="shared" ref="C24:I24" si="3">SUM(C25:C27)</f>
        <v>67350000</v>
      </c>
      <c r="D24" s="14">
        <f t="shared" si="3"/>
        <v>79688000</v>
      </c>
      <c r="E24" s="14">
        <f t="shared" si="3"/>
        <v>90790000</v>
      </c>
      <c r="F24" s="14">
        <f t="shared" si="3"/>
        <v>164745000</v>
      </c>
      <c r="G24" s="14">
        <f t="shared" si="3"/>
        <v>119117000</v>
      </c>
      <c r="H24" s="14">
        <f t="shared" si="3"/>
        <v>141493000</v>
      </c>
      <c r="I24" s="14">
        <f t="shared" si="3"/>
        <v>151365000</v>
      </c>
    </row>
    <row r="25" spans="1:9" x14ac:dyDescent="0.25">
      <c r="A25" t="s">
        <v>23</v>
      </c>
      <c r="B25" s="15">
        <v>58142000</v>
      </c>
      <c r="C25" s="15">
        <v>67350000</v>
      </c>
      <c r="D25" s="15">
        <v>79688000</v>
      </c>
      <c r="E25" s="15">
        <v>90790000</v>
      </c>
      <c r="F25" s="15">
        <v>104803000</v>
      </c>
      <c r="G25" s="15">
        <v>108175000</v>
      </c>
      <c r="H25" s="15">
        <v>120964000</v>
      </c>
      <c r="I25" s="15">
        <v>128331000</v>
      </c>
    </row>
    <row r="26" spans="1:9" x14ac:dyDescent="0.25">
      <c r="A26" t="s">
        <v>45</v>
      </c>
      <c r="B26" s="15">
        <v>0</v>
      </c>
      <c r="C26" s="15">
        <v>0</v>
      </c>
      <c r="D26" s="15">
        <v>0</v>
      </c>
      <c r="E26" s="15">
        <v>0</v>
      </c>
      <c r="F26" s="15">
        <v>59942000</v>
      </c>
      <c r="G26" s="15">
        <v>0</v>
      </c>
    </row>
    <row r="27" spans="1:9" x14ac:dyDescent="0.25">
      <c r="A27" t="s">
        <v>46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10942000</v>
      </c>
      <c r="H27" s="15">
        <v>20529000</v>
      </c>
      <c r="I27" s="15">
        <v>23034000</v>
      </c>
    </row>
    <row r="28" spans="1:9" x14ac:dyDescent="0.25">
      <c r="B28" s="15"/>
      <c r="C28" s="15"/>
      <c r="D28" s="15"/>
      <c r="E28" s="15"/>
      <c r="F28" s="15"/>
      <c r="G28" s="15"/>
    </row>
    <row r="29" spans="1:9" x14ac:dyDescent="0.25">
      <c r="A29" s="32" t="s">
        <v>58</v>
      </c>
      <c r="B29" s="14">
        <f t="shared" ref="B29:I29" si="4">SUM(B30:B35)</f>
        <v>525849000</v>
      </c>
      <c r="C29" s="14">
        <f t="shared" si="4"/>
        <v>311474000</v>
      </c>
      <c r="D29" s="14">
        <f t="shared" si="4"/>
        <v>313070000</v>
      </c>
      <c r="E29" s="14">
        <f t="shared" si="4"/>
        <v>542389000</v>
      </c>
      <c r="F29" s="14">
        <f t="shared" si="4"/>
        <v>575602000</v>
      </c>
      <c r="G29" s="14">
        <f t="shared" si="4"/>
        <v>1135867000</v>
      </c>
      <c r="H29" s="14">
        <f t="shared" si="4"/>
        <v>1230335000</v>
      </c>
      <c r="I29" s="14">
        <f t="shared" si="4"/>
        <v>1543930000</v>
      </c>
    </row>
    <row r="30" spans="1:9" x14ac:dyDescent="0.25">
      <c r="A30" s="5" t="s">
        <v>24</v>
      </c>
      <c r="B30" s="15">
        <v>0</v>
      </c>
      <c r="C30" s="15">
        <v>214530000</v>
      </c>
      <c r="D30" s="15">
        <v>90957000</v>
      </c>
      <c r="E30" s="15">
        <v>0</v>
      </c>
      <c r="F30" s="15">
        <v>0</v>
      </c>
      <c r="G30" s="15">
        <v>606000</v>
      </c>
      <c r="H30" s="15">
        <v>1763000</v>
      </c>
      <c r="I30" s="15">
        <v>185611000</v>
      </c>
    </row>
    <row r="31" spans="1:9" x14ac:dyDescent="0.25">
      <c r="A31" s="5" t="s">
        <v>32</v>
      </c>
      <c r="B31" s="15">
        <v>433029000</v>
      </c>
      <c r="C31" s="15">
        <v>397000</v>
      </c>
      <c r="D31" s="15">
        <v>139219000</v>
      </c>
      <c r="E31" s="15">
        <v>423488000</v>
      </c>
      <c r="F31" s="15">
        <v>392889000</v>
      </c>
      <c r="G31" s="15">
        <v>159193000</v>
      </c>
      <c r="H31" s="15">
        <v>696884000</v>
      </c>
      <c r="I31" s="15">
        <v>845667000</v>
      </c>
    </row>
    <row r="32" spans="1:9" x14ac:dyDescent="0.25">
      <c r="A32" s="5" t="s">
        <v>47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759253000</v>
      </c>
      <c r="H32" s="15">
        <v>306105000</v>
      </c>
      <c r="I32" s="15">
        <v>302018000</v>
      </c>
    </row>
    <row r="33" spans="1:9" x14ac:dyDescent="0.25">
      <c r="A33" s="5" t="s">
        <v>33</v>
      </c>
      <c r="B33" s="15">
        <v>14488000</v>
      </c>
      <c r="C33" s="15">
        <v>18367000</v>
      </c>
      <c r="D33" s="15">
        <v>6159000</v>
      </c>
      <c r="E33" s="15">
        <v>42300000</v>
      </c>
      <c r="F33" s="15">
        <v>43797000</v>
      </c>
      <c r="G33" s="15">
        <v>115836000</v>
      </c>
      <c r="H33" s="15">
        <v>116018000</v>
      </c>
      <c r="I33" s="15">
        <v>117172000</v>
      </c>
    </row>
    <row r="34" spans="1:9" x14ac:dyDescent="0.25">
      <c r="A34" s="5" t="s">
        <v>34</v>
      </c>
      <c r="B34" s="15">
        <v>18394000</v>
      </c>
      <c r="C34" s="15">
        <v>19599000</v>
      </c>
      <c r="D34" s="15">
        <v>16722000</v>
      </c>
      <c r="E34" s="15">
        <v>19255000</v>
      </c>
      <c r="F34" s="15">
        <v>86841000</v>
      </c>
      <c r="G34" s="15">
        <v>35712000</v>
      </c>
      <c r="H34" s="15">
        <v>30408000</v>
      </c>
      <c r="I34" s="15">
        <v>16380000</v>
      </c>
    </row>
    <row r="35" spans="1:9" x14ac:dyDescent="0.25">
      <c r="A35" s="5" t="s">
        <v>35</v>
      </c>
      <c r="B35" s="15">
        <v>59938000</v>
      </c>
      <c r="C35" s="15">
        <v>58581000</v>
      </c>
      <c r="D35" s="15">
        <v>60013000</v>
      </c>
      <c r="E35" s="15">
        <v>57346000</v>
      </c>
      <c r="F35" s="15">
        <v>52075000</v>
      </c>
      <c r="G35" s="15">
        <v>65267000</v>
      </c>
      <c r="H35" s="15">
        <v>79157000</v>
      </c>
      <c r="I35" s="15">
        <v>77082000</v>
      </c>
    </row>
    <row r="36" spans="1:9" x14ac:dyDescent="0.25">
      <c r="B36" s="15"/>
      <c r="C36" s="15"/>
      <c r="D36" s="15"/>
      <c r="E36" s="15"/>
      <c r="F36" s="15"/>
      <c r="G36" s="15"/>
    </row>
    <row r="37" spans="1:9" x14ac:dyDescent="0.25">
      <c r="A37" s="2"/>
      <c r="B37" s="14">
        <f t="shared" ref="B37:I37" si="5">SUM(B24,B29)</f>
        <v>583991000</v>
      </c>
      <c r="C37" s="14">
        <f t="shared" si="5"/>
        <v>378824000</v>
      </c>
      <c r="D37" s="14">
        <f t="shared" si="5"/>
        <v>392758000</v>
      </c>
      <c r="E37" s="14">
        <f t="shared" si="5"/>
        <v>633179000</v>
      </c>
      <c r="F37" s="14">
        <f t="shared" si="5"/>
        <v>740347000</v>
      </c>
      <c r="G37" s="14">
        <f t="shared" si="5"/>
        <v>1254984000</v>
      </c>
      <c r="H37" s="14">
        <f t="shared" si="5"/>
        <v>1371828000</v>
      </c>
      <c r="I37" s="14">
        <f t="shared" si="5"/>
        <v>1695295000</v>
      </c>
    </row>
    <row r="38" spans="1:9" x14ac:dyDescent="0.25">
      <c r="A38" s="2"/>
      <c r="B38" s="14"/>
      <c r="C38" s="14"/>
      <c r="D38" s="14"/>
      <c r="E38" s="14"/>
      <c r="F38" s="14"/>
      <c r="G38" s="14"/>
      <c r="H38" s="14"/>
      <c r="I38" s="14"/>
    </row>
    <row r="39" spans="1:9" x14ac:dyDescent="0.25">
      <c r="A39" s="32" t="s">
        <v>59</v>
      </c>
      <c r="B39" s="14">
        <f t="shared" ref="B39:I39" si="6">SUM(B40:B44)</f>
        <v>1012584000</v>
      </c>
      <c r="C39" s="14">
        <f t="shared" si="6"/>
        <v>1057323000</v>
      </c>
      <c r="D39" s="14">
        <f t="shared" si="6"/>
        <v>1092266000</v>
      </c>
      <c r="E39" s="14">
        <f t="shared" si="6"/>
        <v>1119762000</v>
      </c>
      <c r="F39" s="14">
        <f t="shared" si="6"/>
        <v>1138786000</v>
      </c>
      <c r="G39" s="14">
        <f t="shared" si="6"/>
        <v>1121017000</v>
      </c>
      <c r="H39" s="14">
        <f t="shared" si="6"/>
        <v>1100942000</v>
      </c>
      <c r="I39" s="14">
        <f t="shared" si="6"/>
        <v>1054692000</v>
      </c>
    </row>
    <row r="40" spans="1:9" x14ac:dyDescent="0.25">
      <c r="A40" t="s">
        <v>6</v>
      </c>
      <c r="B40" s="15">
        <v>152400000</v>
      </c>
      <c r="C40" s="15">
        <v>152400000</v>
      </c>
      <c r="D40" s="15">
        <v>152400000</v>
      </c>
      <c r="E40" s="15">
        <v>152400000</v>
      </c>
      <c r="F40" s="15">
        <v>152400000</v>
      </c>
      <c r="G40" s="15">
        <v>152400000</v>
      </c>
      <c r="H40" s="15">
        <v>152400000</v>
      </c>
      <c r="I40" s="15">
        <v>152400000</v>
      </c>
    </row>
    <row r="41" spans="1:9" x14ac:dyDescent="0.25">
      <c r="A41" t="s">
        <v>20</v>
      </c>
      <c r="B41" s="15">
        <v>425333000</v>
      </c>
      <c r="C41" s="15">
        <v>425333000</v>
      </c>
      <c r="D41" s="15">
        <v>425333000</v>
      </c>
      <c r="E41" s="15">
        <v>425333000</v>
      </c>
      <c r="F41" s="15">
        <v>425333000</v>
      </c>
      <c r="G41" s="15">
        <v>425333000</v>
      </c>
      <c r="H41" s="15">
        <v>425333000</v>
      </c>
      <c r="I41" s="15">
        <v>425333000</v>
      </c>
    </row>
    <row r="42" spans="1:9" x14ac:dyDescent="0.25">
      <c r="A42" t="s">
        <v>21</v>
      </c>
      <c r="B42" s="15">
        <v>44888000</v>
      </c>
      <c r="C42" s="15">
        <v>44888000</v>
      </c>
      <c r="D42" s="15">
        <v>44888000</v>
      </c>
      <c r="E42" s="15">
        <v>44888000</v>
      </c>
      <c r="F42" s="15">
        <v>44888000</v>
      </c>
      <c r="G42" s="15">
        <v>44888000</v>
      </c>
      <c r="H42" s="15">
        <v>28888000</v>
      </c>
      <c r="I42" s="15">
        <v>76528000</v>
      </c>
    </row>
    <row r="43" spans="1:9" x14ac:dyDescent="0.25">
      <c r="A43" t="s">
        <v>22</v>
      </c>
      <c r="B43" s="15">
        <v>34600000</v>
      </c>
      <c r="C43" s="15">
        <v>32522000</v>
      </c>
      <c r="D43" s="15">
        <v>44401000</v>
      </c>
      <c r="E43" s="15">
        <v>45208000</v>
      </c>
      <c r="F43" s="15">
        <v>41818000</v>
      </c>
      <c r="G43" s="15">
        <v>45208000</v>
      </c>
      <c r="H43" s="15">
        <v>47493000</v>
      </c>
      <c r="I43" s="15">
        <v>40681000</v>
      </c>
    </row>
    <row r="44" spans="1:9" x14ac:dyDescent="0.25">
      <c r="A44" t="s">
        <v>13</v>
      </c>
      <c r="B44" s="15">
        <v>355363000</v>
      </c>
      <c r="C44" s="15">
        <v>402180000</v>
      </c>
      <c r="D44" s="15">
        <v>425244000</v>
      </c>
      <c r="E44" s="15">
        <v>451933000</v>
      </c>
      <c r="F44" s="15">
        <v>474347000</v>
      </c>
      <c r="G44" s="15">
        <v>453188000</v>
      </c>
      <c r="H44" s="15">
        <v>446828000</v>
      </c>
      <c r="I44" s="15">
        <v>359750000</v>
      </c>
    </row>
    <row r="45" spans="1:9" x14ac:dyDescent="0.25">
      <c r="A45" s="2"/>
      <c r="B45" s="14"/>
      <c r="C45" s="14"/>
      <c r="D45" s="14"/>
      <c r="E45" s="14"/>
      <c r="F45" s="14"/>
      <c r="G45" s="14"/>
      <c r="H45" s="14"/>
      <c r="I45" s="14"/>
    </row>
    <row r="46" spans="1:9" x14ac:dyDescent="0.25">
      <c r="A46" s="2"/>
      <c r="B46" s="14"/>
      <c r="C46" s="14"/>
      <c r="D46" s="14"/>
      <c r="E46" s="14"/>
      <c r="F46" s="14"/>
      <c r="G46" s="14"/>
      <c r="H46" s="14"/>
      <c r="I46" s="14"/>
    </row>
    <row r="47" spans="1:9" x14ac:dyDescent="0.25">
      <c r="A47" s="2"/>
      <c r="B47" s="14"/>
      <c r="C47" s="14"/>
      <c r="D47" s="14"/>
      <c r="E47" s="14"/>
      <c r="F47" s="14"/>
      <c r="G47" s="14"/>
      <c r="H47" s="14"/>
      <c r="I47" s="14"/>
    </row>
    <row r="48" spans="1:9" x14ac:dyDescent="0.25">
      <c r="A48" s="2"/>
      <c r="B48" s="15"/>
      <c r="C48" s="15"/>
      <c r="D48" s="16"/>
      <c r="E48" s="16"/>
      <c r="F48" s="16"/>
      <c r="G48" s="15"/>
    </row>
    <row r="49" spans="1:9" x14ac:dyDescent="0.25">
      <c r="A49" s="2"/>
      <c r="B49" s="14">
        <f t="shared" ref="B49:I49" si="7">SUM(B39,B37)</f>
        <v>1596575000</v>
      </c>
      <c r="C49" s="14">
        <f t="shared" si="7"/>
        <v>1436147000</v>
      </c>
      <c r="D49" s="14">
        <f t="shared" si="7"/>
        <v>1485024000</v>
      </c>
      <c r="E49" s="14">
        <f t="shared" si="7"/>
        <v>1752941000</v>
      </c>
      <c r="F49" s="14">
        <f t="shared" si="7"/>
        <v>1879133000</v>
      </c>
      <c r="G49" s="14">
        <f t="shared" si="7"/>
        <v>2376001000</v>
      </c>
      <c r="H49" s="14">
        <f t="shared" si="7"/>
        <v>2472770000</v>
      </c>
      <c r="I49" s="14">
        <f t="shared" si="7"/>
        <v>2749987000</v>
      </c>
    </row>
    <row r="50" spans="1:9" x14ac:dyDescent="0.25">
      <c r="B50" s="15"/>
      <c r="C50" s="15"/>
      <c r="D50" s="16"/>
      <c r="E50" s="16"/>
      <c r="F50" s="16"/>
      <c r="G50" s="15"/>
    </row>
    <row r="51" spans="1:9" x14ac:dyDescent="0.25">
      <c r="A51" s="35" t="s">
        <v>60</v>
      </c>
      <c r="B51" s="10">
        <f t="shared" ref="B51:H51" si="8">B39/(B40/10)</f>
        <v>66.442519685039372</v>
      </c>
      <c r="C51" s="10">
        <f t="shared" si="8"/>
        <v>69.378149606299218</v>
      </c>
      <c r="D51" s="10">
        <f t="shared" si="8"/>
        <v>71.670997375328085</v>
      </c>
      <c r="E51" s="10">
        <f t="shared" si="8"/>
        <v>73.475196850393701</v>
      </c>
      <c r="F51" s="10">
        <f t="shared" si="8"/>
        <v>74.723490813648297</v>
      </c>
      <c r="G51" s="10">
        <f t="shared" si="8"/>
        <v>73.557545931758526</v>
      </c>
      <c r="H51" s="10">
        <f t="shared" si="8"/>
        <v>72.240288713910758</v>
      </c>
      <c r="I51" s="10">
        <f t="shared" ref="I51" si="9">I39/(I40/10)</f>
        <v>69.205511811023626</v>
      </c>
    </row>
    <row r="52" spans="1:9" x14ac:dyDescent="0.25">
      <c r="A52" s="35" t="s">
        <v>61</v>
      </c>
      <c r="B52" s="4">
        <f>B40/10</f>
        <v>15240000</v>
      </c>
      <c r="C52" s="4">
        <f t="shared" ref="C52:H52" si="10">C40/10</f>
        <v>15240000</v>
      </c>
      <c r="D52" s="4">
        <f t="shared" si="10"/>
        <v>15240000</v>
      </c>
      <c r="E52" s="4">
        <f t="shared" si="10"/>
        <v>15240000</v>
      </c>
      <c r="F52" s="4">
        <f t="shared" si="10"/>
        <v>15240000</v>
      </c>
      <c r="G52" s="4">
        <f t="shared" si="10"/>
        <v>15240000</v>
      </c>
      <c r="H52" s="4">
        <f t="shared" si="10"/>
        <v>15240000</v>
      </c>
      <c r="I52" s="4">
        <f t="shared" ref="I52" si="11">I40/10</f>
        <v>15240000</v>
      </c>
    </row>
    <row r="53" spans="1:9" x14ac:dyDescent="0.25">
      <c r="C53" s="2"/>
      <c r="D53" s="2"/>
      <c r="E53" s="2"/>
      <c r="F53" s="2"/>
    </row>
    <row r="54" spans="1:9" x14ac:dyDescent="0.25">
      <c r="B54" s="4"/>
      <c r="C54" s="4"/>
      <c r="D54" s="4"/>
      <c r="E54" s="4"/>
      <c r="F54" s="4"/>
      <c r="G54" s="4"/>
      <c r="H54" s="28"/>
      <c r="I54" s="28"/>
    </row>
    <row r="55" spans="1:9" x14ac:dyDescent="0.25">
      <c r="F55" s="1"/>
    </row>
    <row r="56" spans="1:9" x14ac:dyDescent="0.25">
      <c r="B56" s="2"/>
      <c r="C56" s="10"/>
      <c r="D56" s="2"/>
      <c r="E56" s="2"/>
      <c r="F56" s="2"/>
      <c r="G5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3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J24" sqref="J24"/>
    </sheetView>
  </sheetViews>
  <sheetFormatPr defaultRowHeight="15" x14ac:dyDescent="0.25"/>
  <cols>
    <col min="1" max="1" width="31.7109375" bestFit="1" customWidth="1"/>
    <col min="2" max="4" width="14.28515625" bestFit="1" customWidth="1"/>
    <col min="5" max="5" width="14.5703125" customWidth="1"/>
    <col min="6" max="7" width="14.28515625" bestFit="1" customWidth="1"/>
    <col min="8" max="9" width="13.85546875" bestFit="1" customWidth="1"/>
    <col min="10" max="10" width="13.5703125" bestFit="1" customWidth="1"/>
  </cols>
  <sheetData>
    <row r="1" spans="1:10" ht="15.75" x14ac:dyDescent="0.25">
      <c r="A1" s="3" t="s">
        <v>43</v>
      </c>
      <c r="B1" s="1"/>
      <c r="C1" s="1"/>
      <c r="D1" s="1"/>
      <c r="E1" s="1"/>
      <c r="F1" s="1"/>
      <c r="G1" s="1"/>
    </row>
    <row r="2" spans="1:10" ht="15.75" x14ac:dyDescent="0.25">
      <c r="A2" s="3" t="s">
        <v>62</v>
      </c>
      <c r="B2" s="1"/>
      <c r="C2" s="1"/>
      <c r="D2" s="1"/>
      <c r="E2" s="1"/>
      <c r="F2" s="1"/>
      <c r="G2" s="1"/>
    </row>
    <row r="3" spans="1:10" ht="15.75" x14ac:dyDescent="0.25">
      <c r="A3" s="3" t="s">
        <v>54</v>
      </c>
      <c r="B3" s="1"/>
      <c r="C3" s="1"/>
      <c r="D3" s="1"/>
      <c r="E3" s="1"/>
      <c r="F3" s="1"/>
      <c r="G3" s="1"/>
    </row>
    <row r="4" spans="1:10" ht="15.75" x14ac:dyDescent="0.25">
      <c r="A4" s="3"/>
      <c r="B4" s="1"/>
      <c r="C4" s="1"/>
      <c r="D4" s="1"/>
      <c r="E4" s="1"/>
      <c r="F4" s="1"/>
      <c r="G4" s="1"/>
    </row>
    <row r="5" spans="1:10" ht="15.75" x14ac:dyDescent="0.25">
      <c r="A5" s="3"/>
      <c r="B5" s="30">
        <v>2012</v>
      </c>
      <c r="C5" s="30">
        <v>2013</v>
      </c>
      <c r="D5" s="30">
        <v>2014</v>
      </c>
      <c r="E5" s="30">
        <v>2015</v>
      </c>
      <c r="F5" s="30">
        <v>2016</v>
      </c>
      <c r="G5" s="30">
        <v>2017</v>
      </c>
      <c r="H5" s="30">
        <v>2018</v>
      </c>
      <c r="I5" s="30">
        <v>2019</v>
      </c>
      <c r="J5" s="12"/>
    </row>
    <row r="6" spans="1:10" x14ac:dyDescent="0.25">
      <c r="A6" s="35" t="s">
        <v>63</v>
      </c>
      <c r="B6" s="15">
        <v>3067208000</v>
      </c>
      <c r="C6" s="15">
        <v>3248799000</v>
      </c>
      <c r="D6" s="15">
        <v>3793167000</v>
      </c>
      <c r="E6" s="15">
        <v>3771638000</v>
      </c>
      <c r="F6" s="15">
        <v>2158363000</v>
      </c>
      <c r="G6" s="15">
        <v>1951813000</v>
      </c>
      <c r="H6" s="1">
        <v>2413935000</v>
      </c>
      <c r="I6" s="1">
        <v>2041083000</v>
      </c>
      <c r="J6" s="1"/>
    </row>
    <row r="7" spans="1:10" x14ac:dyDescent="0.25">
      <c r="A7" t="s">
        <v>64</v>
      </c>
      <c r="B7" s="15">
        <v>2733678000</v>
      </c>
      <c r="C7" s="15">
        <v>2929880000</v>
      </c>
      <c r="D7" s="15">
        <v>3497402000</v>
      </c>
      <c r="E7" s="15">
        <v>3431702000</v>
      </c>
      <c r="F7" s="15">
        <v>1867181000</v>
      </c>
      <c r="G7" s="15">
        <v>1691237000</v>
      </c>
      <c r="H7" s="1">
        <v>2095527000</v>
      </c>
      <c r="I7" s="1">
        <v>1751594000</v>
      </c>
      <c r="J7" s="1"/>
    </row>
    <row r="8" spans="1:10" x14ac:dyDescent="0.25">
      <c r="A8" s="5" t="s">
        <v>36</v>
      </c>
      <c r="B8" s="17">
        <v>62373000</v>
      </c>
      <c r="C8" s="17">
        <v>65610000</v>
      </c>
      <c r="D8" s="17">
        <v>70001000</v>
      </c>
      <c r="E8" s="17">
        <v>66546000</v>
      </c>
      <c r="F8" s="17">
        <v>38501000</v>
      </c>
      <c r="G8" s="17">
        <v>0</v>
      </c>
      <c r="H8" s="27"/>
      <c r="I8" s="27"/>
      <c r="J8" s="1"/>
    </row>
    <row r="9" spans="1:10" x14ac:dyDescent="0.25">
      <c r="A9" s="35" t="s">
        <v>3</v>
      </c>
      <c r="B9" s="14">
        <f>B6-B7-B8</f>
        <v>271157000</v>
      </c>
      <c r="C9" s="14">
        <f t="shared" ref="C9:I9" si="0">C6-C7-C8</f>
        <v>253309000</v>
      </c>
      <c r="D9" s="14">
        <f t="shared" si="0"/>
        <v>225764000</v>
      </c>
      <c r="E9" s="14">
        <f t="shared" si="0"/>
        <v>273390000</v>
      </c>
      <c r="F9" s="14">
        <f t="shared" si="0"/>
        <v>252681000</v>
      </c>
      <c r="G9" s="14">
        <f t="shared" si="0"/>
        <v>260576000</v>
      </c>
      <c r="H9" s="14">
        <f t="shared" si="0"/>
        <v>318408000</v>
      </c>
      <c r="I9" s="14">
        <f t="shared" si="0"/>
        <v>289489000</v>
      </c>
      <c r="J9" s="4"/>
    </row>
    <row r="10" spans="1:10" x14ac:dyDescent="0.25">
      <c r="B10" s="14"/>
      <c r="C10" s="14"/>
      <c r="D10" s="14"/>
      <c r="E10" s="14"/>
      <c r="F10" s="14"/>
      <c r="G10" s="18"/>
      <c r="H10" s="4"/>
      <c r="I10" s="4"/>
      <c r="J10" s="4"/>
    </row>
    <row r="11" spans="1:10" x14ac:dyDescent="0.25">
      <c r="A11" s="35" t="s">
        <v>65</v>
      </c>
      <c r="B11" s="19">
        <f t="shared" ref="B11:H11" si="1">SUM(B12:B16)</f>
        <v>122340000</v>
      </c>
      <c r="C11" s="19">
        <f t="shared" si="1"/>
        <v>153270000</v>
      </c>
      <c r="D11" s="19">
        <f t="shared" si="1"/>
        <v>156958000</v>
      </c>
      <c r="E11" s="19">
        <f t="shared" si="1"/>
        <v>175884000</v>
      </c>
      <c r="F11" s="19">
        <f t="shared" si="1"/>
        <v>146534000</v>
      </c>
      <c r="G11" s="19">
        <f t="shared" si="1"/>
        <v>158184000</v>
      </c>
      <c r="H11" s="19">
        <f t="shared" si="1"/>
        <v>205869286</v>
      </c>
      <c r="I11" s="19">
        <v>163860000</v>
      </c>
      <c r="J11" s="1"/>
    </row>
    <row r="12" spans="1:10" x14ac:dyDescent="0.25">
      <c r="A12" s="5" t="s">
        <v>37</v>
      </c>
      <c r="B12" s="16">
        <v>32918000</v>
      </c>
      <c r="C12" s="16">
        <v>34808000</v>
      </c>
      <c r="D12" s="16">
        <v>34515000</v>
      </c>
      <c r="E12" s="16">
        <v>40399000</v>
      </c>
      <c r="F12" s="16">
        <v>41958000</v>
      </c>
      <c r="G12" s="16">
        <v>42256210</v>
      </c>
      <c r="H12" s="1">
        <v>70164109</v>
      </c>
      <c r="I12" s="1"/>
      <c r="J12" s="1"/>
    </row>
    <row r="13" spans="1:10" x14ac:dyDescent="0.25">
      <c r="A13" s="5" t="s">
        <v>38</v>
      </c>
      <c r="B13" s="16">
        <v>76118000</v>
      </c>
      <c r="C13" s="16">
        <v>105359000</v>
      </c>
      <c r="D13" s="16">
        <v>107080000</v>
      </c>
      <c r="E13" s="16">
        <v>118525000</v>
      </c>
      <c r="F13" s="16">
        <v>88766000</v>
      </c>
      <c r="G13" s="16">
        <v>98371633</v>
      </c>
      <c r="H13" s="1">
        <v>135705177</v>
      </c>
      <c r="I13" s="1"/>
      <c r="J13" s="1"/>
    </row>
    <row r="14" spans="1:10" x14ac:dyDescent="0.25">
      <c r="A14" s="5" t="s">
        <v>39</v>
      </c>
      <c r="B14" s="16">
        <v>6840000</v>
      </c>
      <c r="C14" s="16">
        <v>6840000</v>
      </c>
      <c r="D14" s="16">
        <v>8550000</v>
      </c>
      <c r="E14" s="16">
        <v>10260000</v>
      </c>
      <c r="F14" s="16">
        <v>10260000</v>
      </c>
      <c r="G14" s="16">
        <v>10260000</v>
      </c>
      <c r="J14" s="1"/>
    </row>
    <row r="15" spans="1:10" x14ac:dyDescent="0.25">
      <c r="A15" s="5" t="s">
        <v>25</v>
      </c>
      <c r="B15" s="16">
        <v>420000</v>
      </c>
      <c r="C15" s="16">
        <v>492000</v>
      </c>
      <c r="D15" s="16">
        <v>513000</v>
      </c>
      <c r="E15" s="16">
        <v>513000</v>
      </c>
      <c r="F15" s="16">
        <v>547000</v>
      </c>
      <c r="G15" s="16">
        <v>566217</v>
      </c>
      <c r="J15" s="1"/>
    </row>
    <row r="16" spans="1:10" x14ac:dyDescent="0.25">
      <c r="A16" s="5" t="s">
        <v>40</v>
      </c>
      <c r="B16" s="16">
        <v>6044000</v>
      </c>
      <c r="C16" s="16">
        <v>5771000</v>
      </c>
      <c r="D16" s="16">
        <v>6300000</v>
      </c>
      <c r="E16" s="16">
        <v>6187000</v>
      </c>
      <c r="F16" s="16">
        <v>5003000</v>
      </c>
      <c r="G16" s="16">
        <v>6729940</v>
      </c>
      <c r="J16" s="1"/>
    </row>
    <row r="17" spans="1:10" x14ac:dyDescent="0.25">
      <c r="A17" s="35" t="s">
        <v>4</v>
      </c>
      <c r="B17" s="20">
        <f>B9-B11</f>
        <v>148817000</v>
      </c>
      <c r="C17" s="20">
        <f t="shared" ref="C17:I17" si="2">C9-C11</f>
        <v>100039000</v>
      </c>
      <c r="D17" s="20">
        <f t="shared" si="2"/>
        <v>68806000</v>
      </c>
      <c r="E17" s="20">
        <f t="shared" si="2"/>
        <v>97506000</v>
      </c>
      <c r="F17" s="20">
        <f t="shared" si="2"/>
        <v>106147000</v>
      </c>
      <c r="G17" s="20">
        <f t="shared" si="2"/>
        <v>102392000</v>
      </c>
      <c r="H17" s="20">
        <f t="shared" si="2"/>
        <v>112538714</v>
      </c>
      <c r="I17" s="20">
        <f t="shared" si="2"/>
        <v>125629000</v>
      </c>
      <c r="J17" s="7"/>
    </row>
    <row r="18" spans="1:10" x14ac:dyDescent="0.25">
      <c r="A18" s="36" t="s">
        <v>66</v>
      </c>
      <c r="B18" s="18"/>
      <c r="C18" s="18"/>
      <c r="D18" s="18"/>
      <c r="E18" s="18"/>
      <c r="F18" s="18"/>
      <c r="G18" s="18"/>
      <c r="H18" s="18"/>
      <c r="I18" s="18"/>
      <c r="J18" s="7"/>
    </row>
    <row r="19" spans="1:10" x14ac:dyDescent="0.25">
      <c r="A19" s="5" t="s">
        <v>5</v>
      </c>
      <c r="B19" s="21">
        <v>53433000</v>
      </c>
      <c r="C19" s="21">
        <v>29954000</v>
      </c>
      <c r="D19" s="21">
        <v>18595000</v>
      </c>
      <c r="E19" s="21">
        <v>30227000</v>
      </c>
      <c r="F19" s="21">
        <v>34209000</v>
      </c>
      <c r="G19" s="21">
        <v>58966000</v>
      </c>
      <c r="H19" s="1">
        <v>84458000</v>
      </c>
      <c r="I19" s="1">
        <v>113781000</v>
      </c>
      <c r="J19" s="1"/>
    </row>
    <row r="20" spans="1:10" x14ac:dyDescent="0.25">
      <c r="A20" s="5" t="s">
        <v>10</v>
      </c>
      <c r="B20" s="21">
        <v>43193000</v>
      </c>
      <c r="C20" s="21">
        <v>62262000</v>
      </c>
      <c r="D20" s="21">
        <v>62064000</v>
      </c>
      <c r="E20" s="21">
        <v>56456000</v>
      </c>
      <c r="F20" s="21">
        <v>43574000</v>
      </c>
      <c r="G20" s="21">
        <v>31437000</v>
      </c>
      <c r="H20" s="1">
        <v>37100000</v>
      </c>
      <c r="I20" s="1">
        <v>33608000</v>
      </c>
      <c r="J20" s="1"/>
    </row>
    <row r="21" spans="1:10" x14ac:dyDescent="0.25">
      <c r="A21" s="35" t="s">
        <v>67</v>
      </c>
      <c r="B21" s="20">
        <f>B17-B19+B20</f>
        <v>138577000</v>
      </c>
      <c r="C21" s="20">
        <f t="shared" ref="C21:I21" si="3">C17-C19+C20</f>
        <v>132347000</v>
      </c>
      <c r="D21" s="20">
        <f t="shared" si="3"/>
        <v>112275000</v>
      </c>
      <c r="E21" s="20">
        <f t="shared" si="3"/>
        <v>123735000</v>
      </c>
      <c r="F21" s="20">
        <f t="shared" si="3"/>
        <v>115512000</v>
      </c>
      <c r="G21" s="20">
        <f t="shared" si="3"/>
        <v>74863000</v>
      </c>
      <c r="H21" s="20">
        <f t="shared" si="3"/>
        <v>65180714</v>
      </c>
      <c r="I21" s="20">
        <f t="shared" si="3"/>
        <v>45456000</v>
      </c>
      <c r="J21" s="7"/>
    </row>
    <row r="22" spans="1:10" x14ac:dyDescent="0.25">
      <c r="A22" s="5" t="s">
        <v>7</v>
      </c>
      <c r="B22" s="21">
        <v>6596000</v>
      </c>
      <c r="C22" s="21">
        <v>6300000</v>
      </c>
      <c r="D22" s="21">
        <v>5344000</v>
      </c>
      <c r="E22" s="21">
        <v>5892000</v>
      </c>
      <c r="F22" s="21">
        <v>5501000</v>
      </c>
      <c r="G22" s="21">
        <v>3565000</v>
      </c>
      <c r="H22" s="29">
        <v>3104000</v>
      </c>
      <c r="I22" s="29">
        <v>2165000</v>
      </c>
      <c r="J22" s="7"/>
    </row>
    <row r="23" spans="1:10" x14ac:dyDescent="0.25">
      <c r="A23" s="35" t="s">
        <v>68</v>
      </c>
      <c r="B23" s="18">
        <f>B21-B22</f>
        <v>131981000</v>
      </c>
      <c r="C23" s="18">
        <f t="shared" ref="C23:I23" si="4">C21-C22</f>
        <v>126047000</v>
      </c>
      <c r="D23" s="18">
        <f t="shared" si="4"/>
        <v>106931000</v>
      </c>
      <c r="E23" s="18">
        <f t="shared" si="4"/>
        <v>117843000</v>
      </c>
      <c r="F23" s="18">
        <f t="shared" si="4"/>
        <v>110011000</v>
      </c>
      <c r="G23" s="18">
        <f t="shared" si="4"/>
        <v>71298000</v>
      </c>
      <c r="H23" s="18">
        <f t="shared" si="4"/>
        <v>62076714</v>
      </c>
      <c r="I23" s="18">
        <f t="shared" si="4"/>
        <v>43291000</v>
      </c>
      <c r="J23" s="7"/>
    </row>
    <row r="24" spans="1:10" x14ac:dyDescent="0.25">
      <c r="A24" s="2"/>
      <c r="B24" s="18"/>
      <c r="C24" s="18"/>
      <c r="D24" s="18"/>
      <c r="E24" s="18"/>
      <c r="F24" s="18"/>
      <c r="G24" s="18"/>
      <c r="H24" s="7"/>
      <c r="I24" s="7"/>
      <c r="J24" s="7"/>
    </row>
    <row r="25" spans="1:10" x14ac:dyDescent="0.25">
      <c r="A25" s="32" t="s">
        <v>69</v>
      </c>
      <c r="B25" s="18">
        <f t="shared" ref="B25:I25" si="5">SUM(B26:B27)</f>
        <v>24305000</v>
      </c>
      <c r="C25" s="18">
        <f t="shared" si="5"/>
        <v>25890000</v>
      </c>
      <c r="D25" s="18">
        <f t="shared" si="5"/>
        <v>22907000</v>
      </c>
      <c r="E25" s="18">
        <f t="shared" si="5"/>
        <v>22574000</v>
      </c>
      <c r="F25" s="18">
        <f t="shared" si="5"/>
        <v>19017000</v>
      </c>
      <c r="G25" s="18">
        <f t="shared" si="5"/>
        <v>26270000</v>
      </c>
      <c r="H25" s="18">
        <f t="shared" si="5"/>
        <v>23477000</v>
      </c>
      <c r="I25" s="18">
        <f t="shared" si="5"/>
        <v>21769000</v>
      </c>
    </row>
    <row r="26" spans="1:10" x14ac:dyDescent="0.25">
      <c r="A26" s="5" t="s">
        <v>11</v>
      </c>
      <c r="B26" s="21">
        <v>25734000</v>
      </c>
      <c r="C26" s="21">
        <v>26115000</v>
      </c>
      <c r="D26" s="21">
        <v>24770000</v>
      </c>
      <c r="E26" s="21">
        <v>23066000</v>
      </c>
      <c r="F26" s="21">
        <v>20844000</v>
      </c>
      <c r="G26" s="21">
        <v>26270000</v>
      </c>
      <c r="H26" s="1">
        <v>23477000</v>
      </c>
      <c r="I26" s="1">
        <v>21769000</v>
      </c>
    </row>
    <row r="27" spans="1:10" x14ac:dyDescent="0.25">
      <c r="A27" s="5" t="s">
        <v>12</v>
      </c>
      <c r="B27" s="21">
        <v>-1429000</v>
      </c>
      <c r="C27" s="21">
        <v>-225000</v>
      </c>
      <c r="D27" s="21">
        <v>-1863000</v>
      </c>
      <c r="E27" s="21">
        <v>-492000</v>
      </c>
      <c r="F27" s="21">
        <v>-1827000</v>
      </c>
      <c r="G27" s="21">
        <v>0</v>
      </c>
    </row>
    <row r="28" spans="1:10" x14ac:dyDescent="0.25">
      <c r="A28" s="11"/>
      <c r="B28" s="21"/>
      <c r="C28" s="21"/>
      <c r="D28" s="21"/>
      <c r="E28" s="21"/>
      <c r="F28" s="21"/>
      <c r="G28" s="21"/>
    </row>
    <row r="29" spans="1:10" x14ac:dyDescent="0.25">
      <c r="A29" s="35" t="s">
        <v>70</v>
      </c>
      <c r="B29" s="22">
        <f>B23-B25</f>
        <v>107676000</v>
      </c>
      <c r="C29" s="22">
        <f t="shared" ref="C29:F29" si="6">C23-C25</f>
        <v>100157000</v>
      </c>
      <c r="D29" s="22">
        <f t="shared" si="6"/>
        <v>84024000</v>
      </c>
      <c r="E29" s="22">
        <f t="shared" si="6"/>
        <v>95269000</v>
      </c>
      <c r="F29" s="22">
        <f t="shared" si="6"/>
        <v>90994000</v>
      </c>
      <c r="G29" s="22">
        <f>G23-G25</f>
        <v>45028000</v>
      </c>
      <c r="H29" s="22">
        <f>H23-H25</f>
        <v>38599714</v>
      </c>
      <c r="I29" s="22">
        <f>I23-I25</f>
        <v>21522000</v>
      </c>
      <c r="J29" s="7"/>
    </row>
    <row r="30" spans="1:10" x14ac:dyDescent="0.25">
      <c r="A30" s="2"/>
      <c r="B30" s="8"/>
      <c r="C30" s="7"/>
      <c r="D30" s="7"/>
      <c r="E30" s="7"/>
      <c r="F30" s="7"/>
      <c r="G30" s="7"/>
    </row>
    <row r="31" spans="1:10" x14ac:dyDescent="0.25">
      <c r="A31" s="35" t="s">
        <v>71</v>
      </c>
      <c r="B31" s="13">
        <f>B29/('1'!B40/10)</f>
        <v>7.0653543307086615</v>
      </c>
      <c r="C31" s="13">
        <f>C29/('1'!C40/10)</f>
        <v>6.5719816272965881</v>
      </c>
      <c r="D31" s="13">
        <f>D29/('1'!D40/10)</f>
        <v>5.5133858267716533</v>
      </c>
      <c r="E31" s="13">
        <f>E29/('1'!E40/10)</f>
        <v>6.2512467191601049</v>
      </c>
      <c r="F31" s="13">
        <f>F29/('1'!F40/10)</f>
        <v>5.9707349081364827</v>
      </c>
      <c r="G31" s="13">
        <f>G29/('1'!G40/10)</f>
        <v>2.9545931758530184</v>
      </c>
      <c r="H31" s="13">
        <f>H29/('1'!H40/10)</f>
        <v>2.5327896325459318</v>
      </c>
      <c r="I31" s="13">
        <f>I29/('1'!I40/10)</f>
        <v>1.4122047244094489</v>
      </c>
    </row>
    <row r="32" spans="1:10" x14ac:dyDescent="0.25">
      <c r="A32" s="36" t="s">
        <v>72</v>
      </c>
      <c r="B32">
        <v>15240000</v>
      </c>
      <c r="C32">
        <v>15240000</v>
      </c>
      <c r="D32">
        <v>15240000</v>
      </c>
      <c r="E32">
        <v>15240000</v>
      </c>
      <c r="F32">
        <v>15240000</v>
      </c>
      <c r="G32">
        <v>15240000</v>
      </c>
      <c r="H32">
        <v>15240000</v>
      </c>
      <c r="I32">
        <v>15240001</v>
      </c>
    </row>
    <row r="53" spans="1:2" x14ac:dyDescent="0.25">
      <c r="A53" s="6"/>
      <c r="B5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tabSelected="1" zoomScaleNormal="100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D43" sqref="D43"/>
    </sheetView>
  </sheetViews>
  <sheetFormatPr defaultRowHeight="15" x14ac:dyDescent="0.25"/>
  <cols>
    <col min="1" max="1" width="54.7109375" bestFit="1" customWidth="1"/>
    <col min="2" max="9" width="15" bestFit="1" customWidth="1"/>
  </cols>
  <sheetData>
    <row r="1" spans="1:9" ht="15.75" x14ac:dyDescent="0.25">
      <c r="A1" s="3" t="s">
        <v>43</v>
      </c>
    </row>
    <row r="2" spans="1:9" ht="15.75" x14ac:dyDescent="0.25">
      <c r="A2" s="3" t="s">
        <v>73</v>
      </c>
    </row>
    <row r="3" spans="1:9" ht="15.75" x14ac:dyDescent="0.25">
      <c r="A3" s="3" t="s">
        <v>54</v>
      </c>
    </row>
    <row r="4" spans="1:9" ht="15.75" x14ac:dyDescent="0.25">
      <c r="A4" s="3"/>
    </row>
    <row r="5" spans="1:9" ht="15.75" x14ac:dyDescent="0.25">
      <c r="A5" s="3"/>
      <c r="B5" s="30">
        <v>2012</v>
      </c>
      <c r="C5" s="30">
        <v>2013</v>
      </c>
      <c r="D5" s="30">
        <v>2014</v>
      </c>
      <c r="E5" s="30">
        <v>2015</v>
      </c>
      <c r="F5" s="30">
        <v>2016</v>
      </c>
      <c r="G5" s="30">
        <v>2017</v>
      </c>
      <c r="H5" s="30">
        <v>2018</v>
      </c>
      <c r="I5" s="30">
        <v>2019</v>
      </c>
    </row>
    <row r="6" spans="1:9" x14ac:dyDescent="0.25">
      <c r="A6" s="35" t="s">
        <v>74</v>
      </c>
    </row>
    <row r="7" spans="1:9" x14ac:dyDescent="0.25">
      <c r="A7" t="s">
        <v>41</v>
      </c>
      <c r="B7" s="15">
        <v>3126879000</v>
      </c>
      <c r="C7" s="15">
        <v>3301658000</v>
      </c>
      <c r="D7" s="15">
        <v>3876454000</v>
      </c>
      <c r="E7" s="15">
        <v>3823445000</v>
      </c>
      <c r="F7" s="15">
        <v>2224533000</v>
      </c>
      <c r="G7" s="15">
        <v>1952468000</v>
      </c>
      <c r="H7" s="1">
        <v>2506827000</v>
      </c>
      <c r="I7" s="1">
        <v>1989404000</v>
      </c>
    </row>
    <row r="8" spans="1:9" x14ac:dyDescent="0.25">
      <c r="A8" s="5" t="s">
        <v>26</v>
      </c>
      <c r="B8" s="15">
        <v>-2902752000</v>
      </c>
      <c r="C8" s="15">
        <v>-2753756000</v>
      </c>
      <c r="D8" s="15">
        <v>-3734631000</v>
      </c>
      <c r="E8" s="15">
        <v>-3664501000</v>
      </c>
      <c r="F8" s="15">
        <v>-2118950000</v>
      </c>
      <c r="G8" s="15">
        <v>-1834258000</v>
      </c>
      <c r="H8" s="15">
        <v>-2244791000</v>
      </c>
      <c r="I8" s="15">
        <v>-2101312000</v>
      </c>
    </row>
    <row r="9" spans="1:9" x14ac:dyDescent="0.25">
      <c r="A9" s="5" t="s">
        <v>87</v>
      </c>
      <c r="B9" s="15"/>
      <c r="C9" s="15"/>
      <c r="D9" s="15"/>
      <c r="E9" s="15"/>
      <c r="F9" s="15"/>
      <c r="G9" s="15"/>
      <c r="H9" s="15"/>
      <c r="I9" s="15">
        <v>-648000</v>
      </c>
    </row>
    <row r="10" spans="1:9" x14ac:dyDescent="0.25">
      <c r="A10" s="5" t="s">
        <v>28</v>
      </c>
      <c r="B10" s="15">
        <v>-53433000</v>
      </c>
      <c r="C10" s="15">
        <v>-29954000</v>
      </c>
      <c r="D10" s="15">
        <v>-18595000</v>
      </c>
      <c r="E10" s="15">
        <v>-30227000</v>
      </c>
      <c r="F10" s="15">
        <v>-34209000</v>
      </c>
      <c r="G10" s="15">
        <v>-58966000</v>
      </c>
      <c r="H10" s="15">
        <v>-84458000</v>
      </c>
      <c r="I10" s="15">
        <v>-113781000</v>
      </c>
    </row>
    <row r="11" spans="1:9" x14ac:dyDescent="0.25">
      <c r="A11" s="5" t="s">
        <v>42</v>
      </c>
      <c r="B11" s="15">
        <v>-6386000</v>
      </c>
      <c r="C11" s="15">
        <v>-6546000</v>
      </c>
      <c r="D11" s="15">
        <v>-6350000</v>
      </c>
      <c r="E11" s="15">
        <v>-4878000</v>
      </c>
      <c r="F11" s="15">
        <v>-5837000</v>
      </c>
      <c r="G11" s="15">
        <v>-4951000</v>
      </c>
      <c r="H11" s="15">
        <v>-5239000</v>
      </c>
      <c r="I11" s="15">
        <v>-3104000</v>
      </c>
    </row>
    <row r="12" spans="1:9" x14ac:dyDescent="0.25">
      <c r="A12" s="5" t="s">
        <v>29</v>
      </c>
      <c r="B12" s="15">
        <v>-21864000</v>
      </c>
      <c r="C12" s="15">
        <v>-37181000</v>
      </c>
      <c r="D12" s="15">
        <v>-41177000</v>
      </c>
      <c r="E12" s="15">
        <v>-31695000</v>
      </c>
      <c r="F12" s="15">
        <v>-18629000</v>
      </c>
      <c r="G12" s="15">
        <v>-16196000</v>
      </c>
      <c r="H12" s="15">
        <v>-15715000</v>
      </c>
      <c r="I12" s="15">
        <v>-16226000</v>
      </c>
    </row>
    <row r="13" spans="1:9" x14ac:dyDescent="0.25">
      <c r="A13" s="2"/>
      <c r="B13" s="20">
        <f>SUM(B7:B12)</f>
        <v>142444000</v>
      </c>
      <c r="C13" s="20">
        <f>SUM(C7:C12)</f>
        <v>474221000</v>
      </c>
      <c r="D13" s="20">
        <f t="shared" ref="D13:I13" si="0">SUM(D7:D12)</f>
        <v>75701000</v>
      </c>
      <c r="E13" s="20">
        <f t="shared" si="0"/>
        <v>92144000</v>
      </c>
      <c r="F13" s="20">
        <f t="shared" si="0"/>
        <v>46908000</v>
      </c>
      <c r="G13" s="20">
        <f t="shared" si="0"/>
        <v>38097000</v>
      </c>
      <c r="H13" s="20">
        <f t="shared" si="0"/>
        <v>156624000</v>
      </c>
      <c r="I13" s="20">
        <f t="shared" si="0"/>
        <v>-245667000</v>
      </c>
    </row>
    <row r="14" spans="1:9" x14ac:dyDescent="0.25">
      <c r="B14" s="15"/>
      <c r="C14" s="15"/>
      <c r="D14" s="15"/>
      <c r="E14" s="15"/>
      <c r="F14" s="15"/>
      <c r="G14" s="15"/>
    </row>
    <row r="15" spans="1:9" x14ac:dyDescent="0.25">
      <c r="A15" s="35" t="s">
        <v>75</v>
      </c>
      <c r="B15" s="15"/>
      <c r="C15" s="15"/>
      <c r="D15" s="15"/>
      <c r="E15" s="15"/>
      <c r="F15" s="15"/>
      <c r="G15" s="15"/>
    </row>
    <row r="16" spans="1:9" x14ac:dyDescent="0.25">
      <c r="A16" t="s">
        <v>16</v>
      </c>
      <c r="B16" s="15">
        <v>-56962000</v>
      </c>
      <c r="C16" s="15">
        <v>-62107000</v>
      </c>
      <c r="D16" s="15">
        <v>-20067000</v>
      </c>
      <c r="E16" s="15">
        <v>-12550000</v>
      </c>
      <c r="F16" s="15">
        <v>-18998000</v>
      </c>
      <c r="G16" s="15">
        <v>-27882000</v>
      </c>
      <c r="H16" s="15">
        <v>-187227000</v>
      </c>
      <c r="I16" s="15">
        <v>-67003000</v>
      </c>
    </row>
    <row r="17" spans="1:9" x14ac:dyDescent="0.25">
      <c r="A17" s="5" t="s">
        <v>51</v>
      </c>
      <c r="B17" s="15">
        <v>2847000</v>
      </c>
      <c r="C17" s="15">
        <v>0</v>
      </c>
      <c r="D17" s="15">
        <v>0</v>
      </c>
      <c r="E17" s="15">
        <v>-223074000</v>
      </c>
      <c r="F17" s="15">
        <v>-283011000</v>
      </c>
      <c r="G17" s="15">
        <v>-486052000</v>
      </c>
    </row>
    <row r="18" spans="1:9" x14ac:dyDescent="0.25">
      <c r="A18" s="5" t="s">
        <v>52</v>
      </c>
      <c r="B18" s="15">
        <v>-6077000</v>
      </c>
      <c r="C18" s="15">
        <v>-6077000</v>
      </c>
      <c r="D18" s="15">
        <v>0</v>
      </c>
      <c r="E18" s="15">
        <v>-16397000</v>
      </c>
      <c r="F18" s="15">
        <v>0</v>
      </c>
      <c r="G18" s="15">
        <v>0</v>
      </c>
      <c r="H18" s="15">
        <v>3600000</v>
      </c>
      <c r="I18" s="15"/>
    </row>
    <row r="19" spans="1:9" x14ac:dyDescent="0.25">
      <c r="A19" s="2"/>
      <c r="B19" s="20">
        <f>SUM(B16:B18)</f>
        <v>-60192000</v>
      </c>
      <c r="C19" s="20">
        <f>SUM(C16:C18)</f>
        <v>-68184000</v>
      </c>
      <c r="D19" s="20">
        <f t="shared" ref="D19:I19" si="1">SUM(D16:D18)</f>
        <v>-20067000</v>
      </c>
      <c r="E19" s="20">
        <f t="shared" si="1"/>
        <v>-252021000</v>
      </c>
      <c r="F19" s="20">
        <f t="shared" si="1"/>
        <v>-302009000</v>
      </c>
      <c r="G19" s="20">
        <f t="shared" si="1"/>
        <v>-513934000</v>
      </c>
      <c r="H19" s="20">
        <f t="shared" si="1"/>
        <v>-183627000</v>
      </c>
      <c r="I19" s="20">
        <f t="shared" si="1"/>
        <v>-67003000</v>
      </c>
    </row>
    <row r="20" spans="1:9" x14ac:dyDescent="0.25">
      <c r="B20" s="15"/>
      <c r="C20" s="15"/>
      <c r="D20" s="15"/>
      <c r="E20" s="15"/>
      <c r="F20" s="15"/>
      <c r="G20" s="15"/>
    </row>
    <row r="21" spans="1:9" x14ac:dyDescent="0.25">
      <c r="A21" s="35" t="s">
        <v>76</v>
      </c>
      <c r="B21" s="15"/>
      <c r="C21" s="15"/>
      <c r="D21" s="15"/>
      <c r="E21" s="15"/>
      <c r="F21" s="15"/>
      <c r="G21" s="15"/>
    </row>
    <row r="22" spans="1:9" x14ac:dyDescent="0.25">
      <c r="A22" s="5" t="s">
        <v>27</v>
      </c>
      <c r="B22" s="15">
        <v>-147576000</v>
      </c>
      <c r="C22" s="15">
        <v>-218102000</v>
      </c>
      <c r="D22" s="15">
        <v>15249000</v>
      </c>
      <c r="E22" s="15">
        <v>193312000</v>
      </c>
      <c r="F22" s="15">
        <v>-30599000</v>
      </c>
      <c r="G22" s="15">
        <v>526163000</v>
      </c>
      <c r="H22" s="1">
        <v>85701000</v>
      </c>
      <c r="I22" s="1">
        <v>328544000</v>
      </c>
    </row>
    <row r="23" spans="1:9" x14ac:dyDescent="0.25">
      <c r="A23" s="5" t="s">
        <v>45</v>
      </c>
      <c r="B23" s="15">
        <v>0</v>
      </c>
      <c r="C23" s="15">
        <v>0</v>
      </c>
      <c r="D23" s="15">
        <v>0</v>
      </c>
      <c r="E23" s="15">
        <v>0</v>
      </c>
      <c r="F23" s="15">
        <v>59942000</v>
      </c>
      <c r="G23" s="15">
        <v>40162000</v>
      </c>
    </row>
    <row r="24" spans="1:9" x14ac:dyDescent="0.25">
      <c r="A24" s="5" t="s">
        <v>17</v>
      </c>
      <c r="B24" s="15">
        <v>-44633000</v>
      </c>
      <c r="C24" s="15">
        <v>-50943000</v>
      </c>
      <c r="D24" s="15">
        <v>-58780000</v>
      </c>
      <c r="E24" s="15">
        <v>-66400000</v>
      </c>
      <c r="F24" s="15">
        <v>-66459000</v>
      </c>
      <c r="G24" s="15">
        <v>-59532000</v>
      </c>
      <c r="H24" s="15">
        <f>(-60960+2111)*1000</f>
        <v>-58849000</v>
      </c>
      <c r="I24" s="15">
        <v>-58780000</v>
      </c>
    </row>
    <row r="25" spans="1:9" x14ac:dyDescent="0.25">
      <c r="A25" s="2"/>
      <c r="B25" s="23">
        <f t="shared" ref="B25:I25" si="2">SUM(B22:B24)</f>
        <v>-192209000</v>
      </c>
      <c r="C25" s="23">
        <f t="shared" si="2"/>
        <v>-269045000</v>
      </c>
      <c r="D25" s="23">
        <f t="shared" si="2"/>
        <v>-43531000</v>
      </c>
      <c r="E25" s="23">
        <f t="shared" si="2"/>
        <v>126912000</v>
      </c>
      <c r="F25" s="23">
        <f t="shared" si="2"/>
        <v>-37116000</v>
      </c>
      <c r="G25" s="23">
        <f t="shared" si="2"/>
        <v>506793000</v>
      </c>
      <c r="H25" s="23">
        <f t="shared" si="2"/>
        <v>26852000</v>
      </c>
      <c r="I25" s="23">
        <f t="shared" si="2"/>
        <v>269764000</v>
      </c>
    </row>
    <row r="26" spans="1:9" x14ac:dyDescent="0.25">
      <c r="B26" s="15"/>
      <c r="C26" s="15"/>
      <c r="D26" s="15"/>
      <c r="E26" s="15"/>
      <c r="F26" s="15"/>
      <c r="G26" s="15"/>
    </row>
    <row r="27" spans="1:9" x14ac:dyDescent="0.25">
      <c r="A27" s="2" t="s">
        <v>77</v>
      </c>
      <c r="B27" s="14">
        <f t="shared" ref="B27:I27" si="3">SUM(B13,B19,B25)</f>
        <v>-109957000</v>
      </c>
      <c r="C27" s="14">
        <f t="shared" si="3"/>
        <v>136992000</v>
      </c>
      <c r="D27" s="14">
        <f t="shared" si="3"/>
        <v>12103000</v>
      </c>
      <c r="E27" s="14">
        <f t="shared" si="3"/>
        <v>-32965000</v>
      </c>
      <c r="F27" s="14">
        <f t="shared" si="3"/>
        <v>-292217000</v>
      </c>
      <c r="G27" s="14">
        <f t="shared" si="3"/>
        <v>30956000</v>
      </c>
      <c r="H27" s="14">
        <f t="shared" si="3"/>
        <v>-151000</v>
      </c>
      <c r="I27" s="14">
        <f t="shared" si="3"/>
        <v>-42906000</v>
      </c>
    </row>
    <row r="28" spans="1:9" x14ac:dyDescent="0.25">
      <c r="A28" s="36" t="s">
        <v>78</v>
      </c>
      <c r="B28" s="15">
        <v>327759000</v>
      </c>
      <c r="C28" s="15">
        <v>217802000</v>
      </c>
      <c r="D28" s="15">
        <v>354794000</v>
      </c>
      <c r="E28" s="15">
        <v>366897000</v>
      </c>
      <c r="F28" s="15">
        <v>333932000</v>
      </c>
      <c r="G28" s="15">
        <v>41715000</v>
      </c>
      <c r="H28" s="1">
        <v>72671000</v>
      </c>
      <c r="I28" s="1">
        <v>72520000</v>
      </c>
    </row>
    <row r="29" spans="1:9" x14ac:dyDescent="0.25">
      <c r="A29" s="35" t="s">
        <v>88</v>
      </c>
      <c r="B29" s="15"/>
      <c r="C29" s="15"/>
      <c r="D29" s="15"/>
      <c r="E29" s="15"/>
      <c r="F29" s="15"/>
      <c r="G29" s="15"/>
      <c r="H29" s="1"/>
      <c r="I29" s="1">
        <v>728000</v>
      </c>
    </row>
    <row r="30" spans="1:9" x14ac:dyDescent="0.25">
      <c r="A30" s="35" t="s">
        <v>79</v>
      </c>
      <c r="B30" s="14">
        <f>SUM(B27:B28)</f>
        <v>217802000</v>
      </c>
      <c r="C30" s="14">
        <f t="shared" ref="C30:I30" si="4">SUM(C27:C28)</f>
        <v>354794000</v>
      </c>
      <c r="D30" s="14">
        <f t="shared" si="4"/>
        <v>366897000</v>
      </c>
      <c r="E30" s="14">
        <f t="shared" si="4"/>
        <v>333932000</v>
      </c>
      <c r="F30" s="14">
        <f t="shared" si="4"/>
        <v>41715000</v>
      </c>
      <c r="G30" s="14">
        <f t="shared" si="4"/>
        <v>72671000</v>
      </c>
      <c r="H30" s="14">
        <f t="shared" si="4"/>
        <v>72520000</v>
      </c>
      <c r="I30" s="14">
        <f t="shared" si="4"/>
        <v>29614000</v>
      </c>
    </row>
    <row r="31" spans="1:9" x14ac:dyDescent="0.25">
      <c r="B31" s="15"/>
      <c r="C31" s="15"/>
      <c r="D31" s="15"/>
      <c r="E31" s="15"/>
      <c r="F31" s="15"/>
      <c r="G31" s="15"/>
    </row>
    <row r="32" spans="1:9" ht="15.75" x14ac:dyDescent="0.25">
      <c r="A32" s="3"/>
      <c r="B32" s="24"/>
      <c r="C32" s="24"/>
      <c r="D32" s="24"/>
      <c r="E32" s="24"/>
      <c r="F32" s="24"/>
      <c r="G32" s="24"/>
    </row>
    <row r="34" spans="1:9" x14ac:dyDescent="0.25">
      <c r="A34" s="35" t="s">
        <v>80</v>
      </c>
      <c r="B34" s="9">
        <f>B13/('1'!B40/10)</f>
        <v>9.3467191601049873</v>
      </c>
      <c r="C34" s="9">
        <f>C13/('1'!C40/10)</f>
        <v>31.116863517060366</v>
      </c>
      <c r="D34" s="9">
        <f>D13/('1'!D40/10)</f>
        <v>4.9672572178477692</v>
      </c>
      <c r="E34" s="9">
        <f>E13/('1'!E40/10)</f>
        <v>6.0461942257217851</v>
      </c>
      <c r="F34" s="9">
        <f>F13/('1'!F40/10)</f>
        <v>3.0779527559055118</v>
      </c>
      <c r="G34" s="9">
        <f>G13/('1'!G40/10)</f>
        <v>2.4998031496062993</v>
      </c>
      <c r="H34" s="9">
        <f>H13/('1'!H40/10)</f>
        <v>10.277165354330709</v>
      </c>
      <c r="I34" s="9">
        <f>I13/('1'!I40/10)</f>
        <v>-16.119881889763779</v>
      </c>
    </row>
    <row r="35" spans="1:9" x14ac:dyDescent="0.25">
      <c r="A35" s="35" t="s">
        <v>81</v>
      </c>
      <c r="B35">
        <v>15240000</v>
      </c>
      <c r="C35">
        <v>15240000</v>
      </c>
      <c r="D35">
        <v>15240000</v>
      </c>
      <c r="E35">
        <v>15240000</v>
      </c>
      <c r="F35">
        <v>15240000</v>
      </c>
      <c r="G35">
        <v>15240000</v>
      </c>
      <c r="H35">
        <v>15240000</v>
      </c>
      <c r="I35">
        <v>15240001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6" sqref="A6:A12"/>
    </sheetView>
  </sheetViews>
  <sheetFormatPr defaultRowHeight="15" x14ac:dyDescent="0.25"/>
  <cols>
    <col min="1" max="1" width="24.85546875" bestFit="1" customWidth="1"/>
  </cols>
  <sheetData>
    <row r="1" spans="1:8" ht="15.75" x14ac:dyDescent="0.25">
      <c r="A1" s="3" t="s">
        <v>43</v>
      </c>
    </row>
    <row r="2" spans="1:8" x14ac:dyDescent="0.25">
      <c r="A2" s="2" t="s">
        <v>82</v>
      </c>
    </row>
    <row r="3" spans="1:8" ht="15.75" x14ac:dyDescent="0.25">
      <c r="A3" s="3" t="s">
        <v>54</v>
      </c>
    </row>
    <row r="5" spans="1:8" x14ac:dyDescent="0.25">
      <c r="A5" s="2"/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</row>
    <row r="6" spans="1:8" x14ac:dyDescent="0.25">
      <c r="A6" s="5" t="s">
        <v>83</v>
      </c>
      <c r="B6" s="25">
        <f>'2'!B29/'1'!B20</f>
        <v>6.7441867748148379E-2</v>
      </c>
      <c r="C6" s="25">
        <f>'2'!C29/'1'!C20</f>
        <v>6.974007535440313E-2</v>
      </c>
      <c r="D6" s="25">
        <f>'2'!D29/'1'!D20</f>
        <v>5.6580903742969813E-2</v>
      </c>
      <c r="E6" s="25">
        <f>'2'!E29/'1'!E20</f>
        <v>5.4348092719606653E-2</v>
      </c>
      <c r="F6" s="25">
        <f>'2'!F29/'1'!F20</f>
        <v>4.8423395257280885E-2</v>
      </c>
      <c r="G6" s="25">
        <f>'2'!G29/'1'!G20</f>
        <v>1.8951170475096601E-2</v>
      </c>
      <c r="H6" s="25">
        <f>'2'!H29/'1'!H20</f>
        <v>1.560990872584187E-2</v>
      </c>
    </row>
    <row r="7" spans="1:8" x14ac:dyDescent="0.25">
      <c r="A7" s="5" t="s">
        <v>84</v>
      </c>
      <c r="B7" s="25">
        <f>'2'!B29/'1'!B39</f>
        <v>0.10633784456400654</v>
      </c>
      <c r="C7" s="25">
        <f>'2'!C29/'1'!C39</f>
        <v>9.4726966121043421E-2</v>
      </c>
      <c r="D7" s="25">
        <f>'2'!D29/'1'!D39</f>
        <v>7.6926316483347468E-2</v>
      </c>
      <c r="E7" s="25">
        <f>'2'!E29/'1'!E39</f>
        <v>8.5079686576254601E-2</v>
      </c>
      <c r="F7" s="25">
        <f>'2'!F29/'1'!F39</f>
        <v>7.9904389411179971E-2</v>
      </c>
      <c r="G7" s="25">
        <f>'2'!G29/'1'!G39</f>
        <v>4.016709826880413E-2</v>
      </c>
      <c r="H7" s="25">
        <f>'2'!H29/'1'!H39</f>
        <v>3.5060624447064426E-2</v>
      </c>
    </row>
    <row r="8" spans="1:8" x14ac:dyDescent="0.25">
      <c r="A8" s="5" t="s">
        <v>48</v>
      </c>
    </row>
    <row r="9" spans="1:8" x14ac:dyDescent="0.25">
      <c r="A9" s="5" t="s">
        <v>49</v>
      </c>
      <c r="B9" s="26">
        <f>'1'!B14/'1'!B29</f>
        <v>2.4977303370359172</v>
      </c>
      <c r="C9" s="26">
        <f>'1'!C14/'1'!C29</f>
        <v>3.5712643751966455</v>
      </c>
      <c r="D9" s="26">
        <f>'1'!D14/'1'!D29</f>
        <v>3.6735202989746703</v>
      </c>
      <c r="E9" s="26">
        <f>'1'!E14/'1'!E29</f>
        <v>2.109189161284613</v>
      </c>
      <c r="F9" s="26">
        <f>'1'!F14/'1'!F29</f>
        <v>1.5934934208011786</v>
      </c>
      <c r="G9" s="26">
        <f>'1'!G14/'1'!G29</f>
        <v>0.96451609211289702</v>
      </c>
      <c r="H9" s="26">
        <f>'1'!H14/'1'!H29</f>
        <v>0.92784891919680412</v>
      </c>
    </row>
    <row r="10" spans="1:8" x14ac:dyDescent="0.25">
      <c r="A10" s="5" t="s">
        <v>85</v>
      </c>
      <c r="B10" s="25">
        <f>'2'!B29/'2'!B6</f>
        <v>3.5105542239065625E-2</v>
      </c>
      <c r="C10" s="25">
        <f>'2'!C29/'2'!C6</f>
        <v>3.0828930937247888E-2</v>
      </c>
      <c r="D10" s="25">
        <f>'2'!D29/'2'!D6</f>
        <v>2.2151410681364676E-2</v>
      </c>
      <c r="E10" s="25">
        <f>'2'!E29/'2'!E6</f>
        <v>2.5259317039440159E-2</v>
      </c>
      <c r="F10" s="25">
        <f>'2'!F29/'2'!F6</f>
        <v>4.2158802759313427E-2</v>
      </c>
      <c r="G10" s="25">
        <f>'2'!G29/'2'!G6</f>
        <v>2.3069833021913472E-2</v>
      </c>
      <c r="H10" s="25">
        <f>'2'!H29/'2'!H6</f>
        <v>1.5990370080387416E-2</v>
      </c>
    </row>
    <row r="11" spans="1:8" x14ac:dyDescent="0.25">
      <c r="A11" t="s">
        <v>50</v>
      </c>
      <c r="B11" s="25">
        <f>'2'!B17/'2'!B6</f>
        <v>4.8518718000213873E-2</v>
      </c>
      <c r="C11" s="25">
        <f>'2'!C17/'2'!C6</f>
        <v>3.0792609822891476E-2</v>
      </c>
      <c r="D11" s="25">
        <f>'2'!D17/'2'!D6</f>
        <v>1.813945971796127E-2</v>
      </c>
      <c r="E11" s="25">
        <f>'2'!E17/'2'!E6</f>
        <v>2.5852428043200329E-2</v>
      </c>
      <c r="F11" s="25">
        <f>'2'!F17/'2'!F6</f>
        <v>4.9179401240662481E-2</v>
      </c>
      <c r="G11" s="25">
        <f>'2'!G17/'2'!G6</f>
        <v>5.2459943652388832E-2</v>
      </c>
      <c r="H11" s="25">
        <f>'2'!H17/'2'!H6</f>
        <v>4.6620440898367192E-2</v>
      </c>
    </row>
    <row r="12" spans="1:8" x14ac:dyDescent="0.25">
      <c r="A12" s="5" t="s">
        <v>86</v>
      </c>
      <c r="B12" s="25">
        <f>'2'!B29/'1'!B39</f>
        <v>0.10633784456400654</v>
      </c>
      <c r="C12" s="25">
        <f>'2'!C29/'1'!C39</f>
        <v>9.4726966121043421E-2</v>
      </c>
      <c r="D12" s="25">
        <f>'2'!D29/'1'!D39</f>
        <v>7.6926316483347468E-2</v>
      </c>
      <c r="E12" s="25">
        <f>'2'!E29/'1'!E39</f>
        <v>8.5079686576254601E-2</v>
      </c>
      <c r="F12" s="25">
        <f>'2'!F29/'1'!F39</f>
        <v>7.9904389411179971E-2</v>
      </c>
      <c r="G12" s="25">
        <f>'2'!G29/'1'!G39</f>
        <v>4.016709826880413E-2</v>
      </c>
      <c r="H12" s="25">
        <f>'2'!H29/'1'!H39</f>
        <v>3.5060624447064426E-2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2020-04-12T16:05:11Z</dcterms:modified>
</cp:coreProperties>
</file>