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nik\Google Drive\Financial Statements\Checked &amp; Final\FS Template\Formate_3\Tannery\A\"/>
    </mc:Choice>
  </mc:AlternateContent>
  <bookViews>
    <workbookView xWindow="0" yWindow="0" windowWidth="20490" windowHeight="7755" activeTab="2"/>
  </bookViews>
  <sheets>
    <sheet name="1" sheetId="1" r:id="rId1"/>
    <sheet name="2" sheetId="2" r:id="rId2"/>
    <sheet name="3" sheetId="3" r:id="rId3"/>
    <sheet name="Ratio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1" i="3" l="1"/>
  <c r="I27" i="3"/>
  <c r="I24" i="3"/>
  <c r="I19" i="3"/>
  <c r="I22" i="3"/>
  <c r="I16" i="3"/>
  <c r="I11" i="3"/>
  <c r="I12" i="2"/>
  <c r="I11" i="2"/>
  <c r="I21" i="2"/>
  <c r="I10" i="2"/>
  <c r="I8" i="2"/>
  <c r="I30" i="1"/>
  <c r="I50" i="1"/>
  <c r="I38" i="1"/>
  <c r="I49" i="1" s="1"/>
  <c r="I27" i="1"/>
  <c r="I23" i="1"/>
  <c r="I13" i="1"/>
  <c r="I7" i="1"/>
  <c r="I13" i="2" l="1"/>
  <c r="I17" i="2" s="1"/>
  <c r="I19" i="2" s="1"/>
  <c r="I25" i="2" s="1"/>
  <c r="I27" i="2" s="1"/>
  <c r="I36" i="1"/>
  <c r="I47" i="1" s="1"/>
  <c r="I19" i="1"/>
  <c r="C50" i="1"/>
  <c r="D50" i="1"/>
  <c r="E50" i="1"/>
  <c r="F50" i="1"/>
  <c r="G50" i="1"/>
  <c r="H50" i="1"/>
  <c r="B50" i="1"/>
  <c r="H19" i="3" l="1"/>
  <c r="H11" i="2"/>
  <c r="H12" i="2"/>
  <c r="H30" i="1"/>
  <c r="B7" i="1"/>
  <c r="C7" i="1"/>
  <c r="D7" i="1"/>
  <c r="E7" i="1"/>
  <c r="F7" i="1"/>
  <c r="G7" i="1"/>
  <c r="H7" i="1"/>
  <c r="H22" i="3" l="1"/>
  <c r="H16" i="3"/>
  <c r="H11" i="3"/>
  <c r="H31" i="3" s="1"/>
  <c r="H21" i="2"/>
  <c r="H10" i="2"/>
  <c r="H8" i="2"/>
  <c r="H27" i="1"/>
  <c r="H23" i="1"/>
  <c r="H38" i="1"/>
  <c r="H13" i="1"/>
  <c r="H19" i="1"/>
  <c r="H36" i="1" l="1"/>
  <c r="H24" i="3"/>
  <c r="H27" i="3" s="1"/>
  <c r="H13" i="2"/>
  <c r="H17" i="2" s="1"/>
  <c r="H19" i="2" s="1"/>
  <c r="H25" i="2" s="1"/>
  <c r="H8" i="4" s="1"/>
  <c r="H10" i="4"/>
  <c r="H47" i="1"/>
  <c r="H49" i="1"/>
  <c r="H9" i="4"/>
  <c r="H13" i="4" l="1"/>
  <c r="H11" i="4"/>
  <c r="H27" i="2"/>
  <c r="H12" i="4"/>
  <c r="H7" i="4"/>
  <c r="C8" i="2"/>
  <c r="D8" i="2"/>
  <c r="E8" i="2"/>
  <c r="F8" i="2"/>
  <c r="G8" i="2"/>
  <c r="B8" i="2"/>
  <c r="C11" i="3" l="1"/>
  <c r="C31" i="3" s="1"/>
  <c r="D11" i="3"/>
  <c r="D31" i="3" s="1"/>
  <c r="E11" i="3"/>
  <c r="E31" i="3" s="1"/>
  <c r="F11" i="3"/>
  <c r="F31" i="3" s="1"/>
  <c r="G11" i="3"/>
  <c r="G31" i="3" s="1"/>
  <c r="B11" i="3"/>
  <c r="B31" i="3" s="1"/>
  <c r="C23" i="1" l="1"/>
  <c r="D23" i="1"/>
  <c r="E23" i="1"/>
  <c r="F23" i="1"/>
  <c r="G23" i="1"/>
  <c r="B23" i="1"/>
  <c r="D16" i="3"/>
  <c r="E16" i="3"/>
  <c r="F16" i="3"/>
  <c r="G16" i="3"/>
  <c r="E27" i="1"/>
  <c r="G27" i="1" l="1"/>
  <c r="C27" i="1"/>
  <c r="D27" i="1"/>
  <c r="F27" i="1"/>
  <c r="B27" i="1"/>
  <c r="C10" i="2" l="1"/>
  <c r="C13" i="2" s="1"/>
  <c r="C17" i="2" s="1"/>
  <c r="C19" i="2" s="1"/>
  <c r="D10" i="2"/>
  <c r="D13" i="2" s="1"/>
  <c r="D17" i="2" s="1"/>
  <c r="D19" i="2" s="1"/>
  <c r="E10" i="2"/>
  <c r="E13" i="2" s="1"/>
  <c r="E17" i="2" s="1"/>
  <c r="E19" i="2" s="1"/>
  <c r="F10" i="2"/>
  <c r="F13" i="2" s="1"/>
  <c r="F17" i="2" s="1"/>
  <c r="F19" i="2" s="1"/>
  <c r="G10" i="2"/>
  <c r="G13" i="2" s="1"/>
  <c r="G17" i="2" s="1"/>
  <c r="G19" i="2" s="1"/>
  <c r="B10" i="2"/>
  <c r="B13" i="2" s="1"/>
  <c r="B17" i="2" s="1"/>
  <c r="B19" i="2" s="1"/>
  <c r="C13" i="1"/>
  <c r="C10" i="4" s="1"/>
  <c r="D13" i="1"/>
  <c r="D10" i="4" s="1"/>
  <c r="E13" i="1"/>
  <c r="E10" i="4" s="1"/>
  <c r="F13" i="1"/>
  <c r="F10" i="4" s="1"/>
  <c r="G13" i="1"/>
  <c r="G10" i="4" s="1"/>
  <c r="B13" i="1"/>
  <c r="B10" i="4" s="1"/>
  <c r="E22" i="3" l="1"/>
  <c r="E21" i="2"/>
  <c r="E25" i="2" s="1"/>
  <c r="E36" i="1"/>
  <c r="E38" i="1"/>
  <c r="E19" i="1"/>
  <c r="E49" i="1" l="1"/>
  <c r="E9" i="4"/>
  <c r="E12" i="4"/>
  <c r="E13" i="4"/>
  <c r="E11" i="4"/>
  <c r="E8" i="4"/>
  <c r="E7" i="4"/>
  <c r="E47" i="1"/>
  <c r="E24" i="3"/>
  <c r="E27" i="3" s="1"/>
  <c r="E27" i="2"/>
  <c r="F22" i="3"/>
  <c r="F21" i="2"/>
  <c r="F25" i="2" s="1"/>
  <c r="F36" i="1"/>
  <c r="F38" i="1"/>
  <c r="F19" i="1"/>
  <c r="C22" i="3"/>
  <c r="D22" i="3"/>
  <c r="G22" i="3"/>
  <c r="B22" i="3"/>
  <c r="C16" i="3"/>
  <c r="B16" i="3"/>
  <c r="C21" i="2"/>
  <c r="C25" i="2" s="1"/>
  <c r="D21" i="2"/>
  <c r="D25" i="2" s="1"/>
  <c r="G21" i="2"/>
  <c r="G25" i="2" s="1"/>
  <c r="B21" i="2"/>
  <c r="B25" i="2" s="1"/>
  <c r="D36" i="1"/>
  <c r="G36" i="1"/>
  <c r="B36" i="1"/>
  <c r="C38" i="1"/>
  <c r="D38" i="1"/>
  <c r="G38" i="1"/>
  <c r="B38" i="1"/>
  <c r="D19" i="1"/>
  <c r="D7" i="4" s="1"/>
  <c r="G19" i="1"/>
  <c r="B19" i="1"/>
  <c r="B7" i="4" s="1"/>
  <c r="G8" i="4" l="1"/>
  <c r="G13" i="4"/>
  <c r="G12" i="4"/>
  <c r="G11" i="4"/>
  <c r="G49" i="1"/>
  <c r="G9" i="4"/>
  <c r="D27" i="2"/>
  <c r="D13" i="4"/>
  <c r="D11" i="4"/>
  <c r="D12" i="4"/>
  <c r="D8" i="4"/>
  <c r="F7" i="4"/>
  <c r="B49" i="1"/>
  <c r="B9" i="4"/>
  <c r="D49" i="1"/>
  <c r="D9" i="4"/>
  <c r="C8" i="4"/>
  <c r="C13" i="4"/>
  <c r="C11" i="4"/>
  <c r="C12" i="4"/>
  <c r="F49" i="1"/>
  <c r="F9" i="4"/>
  <c r="F12" i="4"/>
  <c r="F8" i="4"/>
  <c r="F13" i="4"/>
  <c r="F11" i="4"/>
  <c r="G7" i="4"/>
  <c r="C49" i="1"/>
  <c r="C9" i="4"/>
  <c r="B13" i="4"/>
  <c r="B11" i="4"/>
  <c r="B12" i="4"/>
  <c r="B8" i="4"/>
  <c r="B27" i="2"/>
  <c r="B24" i="3"/>
  <c r="B27" i="3" s="1"/>
  <c r="G24" i="3"/>
  <c r="G27" i="3" s="1"/>
  <c r="C27" i="2"/>
  <c r="B47" i="1"/>
  <c r="G27" i="2"/>
  <c r="C36" i="1"/>
  <c r="C47" i="1" s="1"/>
  <c r="C19" i="1"/>
  <c r="C7" i="4" s="1"/>
  <c r="F24" i="3"/>
  <c r="F27" i="3" s="1"/>
  <c r="D47" i="1"/>
  <c r="G47" i="1"/>
  <c r="F47" i="1"/>
  <c r="D24" i="3"/>
  <c r="D27" i="3" s="1"/>
  <c r="C24" i="3"/>
  <c r="C27" i="3" s="1"/>
  <c r="F27" i="2" l="1"/>
</calcChain>
</file>

<file path=xl/sharedStrings.xml><?xml version="1.0" encoding="utf-8"?>
<sst xmlns="http://schemas.openxmlformats.org/spreadsheetml/2006/main" count="88" uniqueCount="81">
  <si>
    <t>ASSETS</t>
  </si>
  <si>
    <t>NON CURRENT ASSETS</t>
  </si>
  <si>
    <t>CURRENT ASSETS</t>
  </si>
  <si>
    <t>Gross Profit</t>
  </si>
  <si>
    <t>Operating Profit</t>
  </si>
  <si>
    <t>Financial Expenses</t>
  </si>
  <si>
    <t>Share capital</t>
  </si>
  <si>
    <t>Contribution to WPPF</t>
  </si>
  <si>
    <t>Inventories</t>
  </si>
  <si>
    <t>Property, plant and equipment</t>
  </si>
  <si>
    <t>Non operating income</t>
  </si>
  <si>
    <t>Current tax</t>
  </si>
  <si>
    <t>Deferred tax</t>
  </si>
  <si>
    <t>Retained earnings</t>
  </si>
  <si>
    <t>Advances, deposits and prepayments</t>
  </si>
  <si>
    <t>Cash &amp; Cash-equivalents</t>
  </si>
  <si>
    <t>Unclaimed dividend</t>
  </si>
  <si>
    <t>Provision for taxation</t>
  </si>
  <si>
    <t>Cash received from customer and sales</t>
  </si>
  <si>
    <t>Acquisition of property,plant and equipment</t>
  </si>
  <si>
    <t>Dividend paid</t>
  </si>
  <si>
    <t>Long term loan</t>
  </si>
  <si>
    <t>APEX FOOTWEAR LIMITED</t>
  </si>
  <si>
    <t>Capital work in progress</t>
  </si>
  <si>
    <t>Investment in CDBL</t>
  </si>
  <si>
    <t>Account receivables</t>
  </si>
  <si>
    <t>Share premium</t>
  </si>
  <si>
    <t>Dividend equalization fund</t>
  </si>
  <si>
    <t>Revaluation surplus</t>
  </si>
  <si>
    <t>Retirement benefit obligation-gratuity</t>
  </si>
  <si>
    <t>Short term loans</t>
  </si>
  <si>
    <t>Trade and other payables</t>
  </si>
  <si>
    <t>Accrued expenses</t>
  </si>
  <si>
    <t>Marketing and administration</t>
  </si>
  <si>
    <t>Legal and audit fees</t>
  </si>
  <si>
    <t>Cash paid to suppliers, employees and others</t>
  </si>
  <si>
    <t>Loan received/repaid</t>
  </si>
  <si>
    <t>Interest payable</t>
  </si>
  <si>
    <t>Interest paid</t>
  </si>
  <si>
    <t>Income tax paid</t>
  </si>
  <si>
    <t>Debt to Equity</t>
  </si>
  <si>
    <t>Current Ratio</t>
  </si>
  <si>
    <t>Operating Margin</t>
  </si>
  <si>
    <t>Deferred Tax</t>
  </si>
  <si>
    <t>Long term loan- current portion</t>
  </si>
  <si>
    <t>Sale of property, plant &amp; equipment</t>
  </si>
  <si>
    <t>Balance Sheet</t>
  </si>
  <si>
    <t>As at year end</t>
  </si>
  <si>
    <t>Liabilities and Capital</t>
  </si>
  <si>
    <t>Liabilities</t>
  </si>
  <si>
    <t>Non Current Liabilities</t>
  </si>
  <si>
    <t>Current Liabilities</t>
  </si>
  <si>
    <t>Shareholders’ Equity</t>
  </si>
  <si>
    <t>Net assets value per share</t>
  </si>
  <si>
    <t>Shares to calculate NAVPS</t>
  </si>
  <si>
    <t>Income Statement</t>
  </si>
  <si>
    <t>Net Revenues</t>
  </si>
  <si>
    <t>Cost of goods sold</t>
  </si>
  <si>
    <t>Operating Income/(Expenses)</t>
  </si>
  <si>
    <t>Non-Operating Income/(Expenses)</t>
  </si>
  <si>
    <t>Cash Flow Statement</t>
  </si>
  <si>
    <t>Net Cash Flows - Operating Activities</t>
  </si>
  <si>
    <t>Net Cash Flows - Investment Activities</t>
  </si>
  <si>
    <t>Net Cash Flows - Financing Activities</t>
  </si>
  <si>
    <t>Net Change in Cash Flows</t>
  </si>
  <si>
    <t>Cash and Cash Equivalents at Beginning Period</t>
  </si>
  <si>
    <t>Cash and Cash Equivalents at End of Period</t>
  </si>
  <si>
    <t>Net Operating Cash Flow Per Share</t>
  </si>
  <si>
    <t>Shares to Calculate NOCFPS</t>
  </si>
  <si>
    <t>Profit Before contribution to WPPF</t>
  </si>
  <si>
    <t>Profit Before Taxation</t>
  </si>
  <si>
    <t>Provision for Taxation</t>
  </si>
  <si>
    <t>Net Profit</t>
  </si>
  <si>
    <t>Earnings per share (par value Taka 10)</t>
  </si>
  <si>
    <t>Shares to Calculate EPS</t>
  </si>
  <si>
    <t>Ratios</t>
  </si>
  <si>
    <t>Return on Asset (ROA)</t>
  </si>
  <si>
    <t>Return on Equity (ROE)</t>
  </si>
  <si>
    <t>Net Margin</t>
  </si>
  <si>
    <t>Return on Invested Capital (ROIC)</t>
  </si>
  <si>
    <t>Effect of exchange rate changes on cash and cash equivalent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</si>
</sst>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41">
    <xf numFmtId="0" fontId="0" fillId="0" borderId="0" xfId="0"/>
    <xf numFmtId="3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/>
    <xf numFmtId="3" fontId="1" fillId="0" borderId="0" xfId="0" applyNumberFormat="1" applyFont="1"/>
    <xf numFmtId="0" fontId="0" fillId="0" borderId="0" xfId="0" applyFont="1"/>
    <xf numFmtId="0" fontId="0" fillId="0" borderId="0" xfId="0" applyBorder="1"/>
    <xf numFmtId="3" fontId="1" fillId="0" borderId="0" xfId="0" applyNumberFormat="1" applyFont="1" applyBorder="1"/>
    <xf numFmtId="0" fontId="1" fillId="0" borderId="0" xfId="0" applyFont="1" applyBorder="1"/>
    <xf numFmtId="2" fontId="1" fillId="0" borderId="0" xfId="0" applyNumberFormat="1" applyFont="1"/>
    <xf numFmtId="3" fontId="0" fillId="0" borderId="0" xfId="0" applyNumberFormat="1" applyFill="1"/>
    <xf numFmtId="4" fontId="1" fillId="0" borderId="0" xfId="0" applyNumberFormat="1" applyFont="1"/>
    <xf numFmtId="0" fontId="1" fillId="0" borderId="0" xfId="0" applyFont="1" applyAlignment="1">
      <alignment horizontal="center" vertical="center"/>
    </xf>
    <xf numFmtId="15" fontId="1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15" fontId="1" fillId="0" borderId="0" xfId="0" applyNumberFormat="1" applyFont="1" applyAlignment="1">
      <alignment horizontal="center" vertical="center"/>
    </xf>
    <xf numFmtId="15" fontId="0" fillId="0" borderId="0" xfId="0" applyNumberFormat="1"/>
    <xf numFmtId="3" fontId="2" fillId="0" borderId="0" xfId="0" applyNumberFormat="1" applyFont="1"/>
    <xf numFmtId="164" fontId="1" fillId="0" borderId="0" xfId="1" applyNumberFormat="1" applyFont="1"/>
    <xf numFmtId="164" fontId="0" fillId="0" borderId="0" xfId="1" applyNumberFormat="1" applyFont="1"/>
    <xf numFmtId="164" fontId="0" fillId="0" borderId="0" xfId="1" applyNumberFormat="1" applyFont="1" applyFill="1"/>
    <xf numFmtId="164" fontId="0" fillId="0" borderId="1" xfId="1" applyNumberFormat="1" applyFont="1" applyBorder="1"/>
    <xf numFmtId="164" fontId="1" fillId="0" borderId="0" xfId="1" applyNumberFormat="1" applyFont="1" applyBorder="1"/>
    <xf numFmtId="164" fontId="1" fillId="0" borderId="0" xfId="1" applyNumberFormat="1" applyFont="1" applyFill="1"/>
    <xf numFmtId="164" fontId="1" fillId="0" borderId="4" xfId="1" applyNumberFormat="1" applyFont="1" applyBorder="1"/>
    <xf numFmtId="164" fontId="0" fillId="0" borderId="0" xfId="1" applyNumberFormat="1" applyFont="1" applyBorder="1"/>
    <xf numFmtId="164" fontId="1" fillId="0" borderId="2" xfId="1" applyNumberFormat="1" applyFont="1" applyBorder="1"/>
    <xf numFmtId="164" fontId="3" fillId="0" borderId="4" xfId="1" applyNumberFormat="1" applyFont="1" applyBorder="1"/>
    <xf numFmtId="164" fontId="1" fillId="0" borderId="3" xfId="1" applyNumberFormat="1" applyFont="1" applyBorder="1"/>
    <xf numFmtId="10" fontId="0" fillId="0" borderId="0" xfId="2" applyNumberFormat="1" applyFont="1"/>
    <xf numFmtId="2" fontId="0" fillId="0" borderId="0" xfId="0" applyNumberFormat="1"/>
    <xf numFmtId="164" fontId="0" fillId="0" borderId="0" xfId="1" applyNumberFormat="1" applyFont="1" applyFill="1" applyBorder="1"/>
    <xf numFmtId="0" fontId="2" fillId="0" borderId="0" xfId="0" applyNumberFormat="1" applyFont="1"/>
    <xf numFmtId="0" fontId="1" fillId="0" borderId="1" xfId="0" applyFont="1" applyBorder="1" applyAlignment="1">
      <alignment horizontal="left"/>
    </xf>
    <xf numFmtId="0" fontId="5" fillId="0" borderId="0" xfId="0" applyFont="1"/>
    <xf numFmtId="0" fontId="2" fillId="0" borderId="1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" fillId="0" borderId="1" xfId="0" applyFont="1" applyBorder="1"/>
    <xf numFmtId="0" fontId="1" fillId="0" borderId="2" xfId="0" applyFont="1" applyBorder="1"/>
    <xf numFmtId="3" fontId="0" fillId="0" borderId="0" xfId="0" applyNumberFormat="1" applyFont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54"/>
  <sheetViews>
    <sheetView workbookViewId="0">
      <pane xSplit="1" ySplit="5" topLeftCell="B35" activePane="bottomRight" state="frozen"/>
      <selection pane="topRight" activeCell="B1" sqref="B1"/>
      <selection pane="bottomLeft" activeCell="A6" sqref="A6"/>
      <selection pane="bottomRight" activeCell="I31" sqref="I31"/>
    </sheetView>
  </sheetViews>
  <sheetFormatPr defaultRowHeight="15" x14ac:dyDescent="0.25"/>
  <cols>
    <col min="1" max="1" width="55" customWidth="1"/>
    <col min="2" max="2" width="14.42578125" customWidth="1"/>
    <col min="3" max="3" width="14.28515625" bestFit="1" customWidth="1"/>
    <col min="4" max="9" width="15.28515625" bestFit="1" customWidth="1"/>
  </cols>
  <sheetData>
    <row r="1" spans="1:9" ht="15.75" x14ac:dyDescent="0.25">
      <c r="A1" s="4" t="s">
        <v>22</v>
      </c>
    </row>
    <row r="2" spans="1:9" ht="15.75" x14ac:dyDescent="0.25">
      <c r="A2" s="4" t="s">
        <v>46</v>
      </c>
    </row>
    <row r="3" spans="1:9" ht="15.75" x14ac:dyDescent="0.25">
      <c r="A3" s="4" t="s">
        <v>47</v>
      </c>
    </row>
    <row r="4" spans="1:9" ht="15.75" x14ac:dyDescent="0.25">
      <c r="A4" s="4"/>
    </row>
    <row r="5" spans="1:9" ht="15.75" x14ac:dyDescent="0.25">
      <c r="B5" s="33">
        <v>2012</v>
      </c>
      <c r="C5" s="33">
        <v>2013</v>
      </c>
      <c r="D5" s="33">
        <v>2014</v>
      </c>
      <c r="E5" s="33">
        <v>2015</v>
      </c>
      <c r="F5" s="33">
        <v>2016</v>
      </c>
      <c r="G5" s="33">
        <v>2017</v>
      </c>
      <c r="H5" s="33">
        <v>2018</v>
      </c>
      <c r="I5" s="33">
        <v>2019</v>
      </c>
    </row>
    <row r="6" spans="1:9" x14ac:dyDescent="0.25">
      <c r="A6" s="34" t="s">
        <v>0</v>
      </c>
    </row>
    <row r="7" spans="1:9" x14ac:dyDescent="0.25">
      <c r="A7" s="35" t="s">
        <v>1</v>
      </c>
      <c r="B7" s="19">
        <f t="shared" ref="B7:G7" si="0">SUM(B8:B11)</f>
        <v>2111103023</v>
      </c>
      <c r="C7" s="19">
        <f t="shared" si="0"/>
        <v>2153982977</v>
      </c>
      <c r="D7" s="19">
        <f t="shared" si="0"/>
        <v>2411991520</v>
      </c>
      <c r="E7" s="19">
        <f t="shared" si="0"/>
        <v>2724331602</v>
      </c>
      <c r="F7" s="19">
        <f t="shared" si="0"/>
        <v>2889809662</v>
      </c>
      <c r="G7" s="19">
        <f t="shared" si="0"/>
        <v>3160066980</v>
      </c>
      <c r="H7" s="19">
        <f>SUM(H8:H11)</f>
        <v>4096813293</v>
      </c>
      <c r="I7" s="19">
        <f>SUM(I8:I11)</f>
        <v>4446243288</v>
      </c>
    </row>
    <row r="8" spans="1:9" x14ac:dyDescent="0.25">
      <c r="A8" t="s">
        <v>9</v>
      </c>
      <c r="B8" s="20">
        <v>1620121707</v>
      </c>
      <c r="C8" s="20">
        <v>1609554112</v>
      </c>
      <c r="D8" s="20">
        <v>2346668818</v>
      </c>
      <c r="E8" s="20">
        <v>2413983453</v>
      </c>
      <c r="F8" s="20">
        <v>2365126339</v>
      </c>
      <c r="G8" s="20">
        <v>2941870731</v>
      </c>
      <c r="H8" s="20">
        <v>3377590382</v>
      </c>
      <c r="I8" s="20">
        <v>4269108523</v>
      </c>
    </row>
    <row r="9" spans="1:9" x14ac:dyDescent="0.25">
      <c r="A9" t="s">
        <v>23</v>
      </c>
      <c r="B9" s="20">
        <v>489411866</v>
      </c>
      <c r="C9" s="20">
        <v>542859415</v>
      </c>
      <c r="D9" s="20">
        <v>63753252</v>
      </c>
      <c r="E9" s="20">
        <v>308778699</v>
      </c>
      <c r="F9" s="20">
        <v>523113873</v>
      </c>
      <c r="G9" s="20">
        <v>216626799</v>
      </c>
      <c r="H9" s="20">
        <v>584269348</v>
      </c>
      <c r="I9" s="20">
        <v>31648208</v>
      </c>
    </row>
    <row r="10" spans="1:9" x14ac:dyDescent="0.25">
      <c r="A10" t="s">
        <v>24</v>
      </c>
      <c r="B10" s="20">
        <v>1569450</v>
      </c>
      <c r="C10" s="20">
        <v>1569450</v>
      </c>
      <c r="D10" s="20">
        <v>1569450</v>
      </c>
      <c r="E10" s="20">
        <v>1569450</v>
      </c>
      <c r="F10" s="20">
        <v>1569450</v>
      </c>
      <c r="G10" s="20">
        <v>1569450</v>
      </c>
      <c r="H10" s="20">
        <v>1569450</v>
      </c>
      <c r="I10" s="20">
        <v>1569450</v>
      </c>
    </row>
    <row r="11" spans="1:9" x14ac:dyDescent="0.25">
      <c r="A11" t="s">
        <v>43</v>
      </c>
      <c r="B11" s="20"/>
      <c r="C11" s="20"/>
      <c r="D11" s="20"/>
      <c r="E11" s="20"/>
      <c r="F11" s="20"/>
      <c r="G11" s="20"/>
      <c r="H11" s="20">
        <v>133384113</v>
      </c>
      <c r="I11" s="20">
        <v>143917107</v>
      </c>
    </row>
    <row r="12" spans="1:9" x14ac:dyDescent="0.25">
      <c r="B12" s="20"/>
      <c r="C12" s="20"/>
      <c r="D12" s="20"/>
      <c r="E12" s="20"/>
      <c r="F12" s="20"/>
      <c r="G12" s="20"/>
    </row>
    <row r="13" spans="1:9" x14ac:dyDescent="0.25">
      <c r="A13" s="35" t="s">
        <v>2</v>
      </c>
      <c r="B13" s="19">
        <f t="shared" ref="B13:I13" si="1">SUM(B14:B17)</f>
        <v>6057169775</v>
      </c>
      <c r="C13" s="19">
        <f t="shared" si="1"/>
        <v>7420556241</v>
      </c>
      <c r="D13" s="19">
        <f t="shared" si="1"/>
        <v>9809373339</v>
      </c>
      <c r="E13" s="19">
        <f t="shared" si="1"/>
        <v>10150053972</v>
      </c>
      <c r="F13" s="19">
        <f t="shared" si="1"/>
        <v>10375166067</v>
      </c>
      <c r="G13" s="19">
        <f t="shared" si="1"/>
        <v>10602991827</v>
      </c>
      <c r="H13" s="19">
        <f t="shared" si="1"/>
        <v>10943983595</v>
      </c>
      <c r="I13" s="19">
        <f t="shared" si="1"/>
        <v>10713981572</v>
      </c>
    </row>
    <row r="14" spans="1:9" x14ac:dyDescent="0.25">
      <c r="A14" s="6" t="s">
        <v>8</v>
      </c>
      <c r="B14" s="20">
        <v>3361715040</v>
      </c>
      <c r="C14" s="20">
        <v>4410456834</v>
      </c>
      <c r="D14" s="20">
        <v>6271221533</v>
      </c>
      <c r="E14" s="20">
        <v>6835049107</v>
      </c>
      <c r="F14" s="20">
        <v>7068187872</v>
      </c>
      <c r="G14" s="20">
        <v>7221720188</v>
      </c>
      <c r="H14" s="20">
        <v>7414551754</v>
      </c>
      <c r="I14" s="20">
        <v>7370262357</v>
      </c>
    </row>
    <row r="15" spans="1:9" x14ac:dyDescent="0.25">
      <c r="A15" s="6" t="s">
        <v>25</v>
      </c>
      <c r="B15" s="20">
        <v>792733240</v>
      </c>
      <c r="C15" s="20">
        <v>963826558</v>
      </c>
      <c r="D15" s="20">
        <v>1295107098</v>
      </c>
      <c r="E15" s="20">
        <v>1411780886</v>
      </c>
      <c r="F15" s="20">
        <v>1796612014</v>
      </c>
      <c r="G15" s="20">
        <v>1654211723</v>
      </c>
      <c r="H15" s="20">
        <v>1865677732</v>
      </c>
      <c r="I15" s="20">
        <v>2024994708</v>
      </c>
    </row>
    <row r="16" spans="1:9" x14ac:dyDescent="0.25">
      <c r="A16" s="6" t="s">
        <v>14</v>
      </c>
      <c r="B16" s="20">
        <v>1713564145</v>
      </c>
      <c r="C16" s="20">
        <v>1853793815</v>
      </c>
      <c r="D16" s="20">
        <v>2050160116</v>
      </c>
      <c r="E16" s="20">
        <v>1799682373</v>
      </c>
      <c r="F16" s="20">
        <v>1219422646</v>
      </c>
      <c r="G16" s="20">
        <v>1359954198</v>
      </c>
      <c r="H16" s="20">
        <v>1553136934</v>
      </c>
      <c r="I16" s="20">
        <v>1232116922</v>
      </c>
    </row>
    <row r="17" spans="1:9" x14ac:dyDescent="0.25">
      <c r="A17" s="6" t="s">
        <v>15</v>
      </c>
      <c r="B17" s="20">
        <v>189157350</v>
      </c>
      <c r="C17" s="20">
        <v>192479034</v>
      </c>
      <c r="D17" s="20">
        <v>192884592</v>
      </c>
      <c r="E17" s="20">
        <v>103541606</v>
      </c>
      <c r="F17" s="20">
        <v>290943535</v>
      </c>
      <c r="G17" s="20">
        <v>367105718</v>
      </c>
      <c r="H17" s="20">
        <v>110617175</v>
      </c>
      <c r="I17" s="20">
        <v>86607585</v>
      </c>
    </row>
    <row r="18" spans="1:9" x14ac:dyDescent="0.25">
      <c r="B18" s="20"/>
      <c r="C18" s="20"/>
      <c r="D18" s="20"/>
      <c r="E18" s="20"/>
      <c r="F18" s="20"/>
      <c r="G18" s="20"/>
    </row>
    <row r="19" spans="1:9" x14ac:dyDescent="0.25">
      <c r="A19" s="3"/>
      <c r="B19" s="19">
        <f t="shared" ref="B19:I19" si="2">SUM(B7,B13)</f>
        <v>8168272798</v>
      </c>
      <c r="C19" s="19">
        <f t="shared" si="2"/>
        <v>9574539218</v>
      </c>
      <c r="D19" s="19">
        <f t="shared" si="2"/>
        <v>12221364859</v>
      </c>
      <c r="E19" s="19">
        <f t="shared" si="2"/>
        <v>12874385574</v>
      </c>
      <c r="F19" s="19">
        <f t="shared" si="2"/>
        <v>13264975729</v>
      </c>
      <c r="G19" s="19">
        <f t="shared" si="2"/>
        <v>13763058807</v>
      </c>
      <c r="H19" s="19">
        <f t="shared" si="2"/>
        <v>15040796888</v>
      </c>
      <c r="I19" s="19">
        <f t="shared" si="2"/>
        <v>15160224860</v>
      </c>
    </row>
    <row r="20" spans="1:9" x14ac:dyDescent="0.25">
      <c r="B20" s="20"/>
      <c r="C20" s="20"/>
      <c r="D20" s="20"/>
      <c r="E20" s="20"/>
      <c r="F20" s="20"/>
      <c r="G20" s="20"/>
    </row>
    <row r="21" spans="1:9" ht="15.75" x14ac:dyDescent="0.25">
      <c r="A21" s="36" t="s">
        <v>48</v>
      </c>
      <c r="B21" s="20"/>
      <c r="C21" s="19"/>
      <c r="D21" s="19"/>
      <c r="E21" s="19"/>
      <c r="F21" s="19"/>
      <c r="G21" s="19"/>
    </row>
    <row r="22" spans="1:9" ht="15.75" x14ac:dyDescent="0.25">
      <c r="A22" s="37" t="s">
        <v>49</v>
      </c>
      <c r="B22" s="20"/>
      <c r="C22" s="20"/>
      <c r="D22" s="20"/>
      <c r="E22" s="20"/>
      <c r="F22" s="20"/>
      <c r="G22" s="20"/>
    </row>
    <row r="23" spans="1:9" x14ac:dyDescent="0.25">
      <c r="A23" s="35" t="s">
        <v>50</v>
      </c>
      <c r="B23" s="19">
        <f>SUM(B24:B25)</f>
        <v>820711816</v>
      </c>
      <c r="C23" s="19">
        <f t="shared" ref="C23:I23" si="3">SUM(C24:C25)</f>
        <v>817648236</v>
      </c>
      <c r="D23" s="19">
        <f t="shared" si="3"/>
        <v>1171491336</v>
      </c>
      <c r="E23" s="19">
        <f t="shared" si="3"/>
        <v>825677387</v>
      </c>
      <c r="F23" s="19">
        <f t="shared" si="3"/>
        <v>1101413315</v>
      </c>
      <c r="G23" s="19">
        <f t="shared" si="3"/>
        <v>924767011</v>
      </c>
      <c r="H23" s="19">
        <f t="shared" si="3"/>
        <v>1400733144</v>
      </c>
      <c r="I23" s="19">
        <f t="shared" si="3"/>
        <v>1651269059</v>
      </c>
    </row>
    <row r="24" spans="1:9" x14ac:dyDescent="0.25">
      <c r="A24" t="s">
        <v>21</v>
      </c>
      <c r="B24" s="20">
        <v>628575158</v>
      </c>
      <c r="C24" s="20">
        <v>605401531</v>
      </c>
      <c r="D24" s="20">
        <v>940305381</v>
      </c>
      <c r="E24" s="20">
        <v>562974607</v>
      </c>
      <c r="F24" s="20">
        <v>820443205</v>
      </c>
      <c r="G24" s="20">
        <v>619768538</v>
      </c>
      <c r="H24" s="20">
        <v>1066468390</v>
      </c>
      <c r="I24" s="20">
        <v>1317427957</v>
      </c>
    </row>
    <row r="25" spans="1:9" x14ac:dyDescent="0.25">
      <c r="A25" t="s">
        <v>29</v>
      </c>
      <c r="B25" s="20">
        <v>192136658</v>
      </c>
      <c r="C25" s="20">
        <v>212246705</v>
      </c>
      <c r="D25" s="20">
        <v>231185955</v>
      </c>
      <c r="E25" s="20">
        <v>262702780</v>
      </c>
      <c r="F25" s="20">
        <v>280970110</v>
      </c>
      <c r="G25" s="20">
        <v>304998473</v>
      </c>
      <c r="H25" s="20">
        <v>334264754</v>
      </c>
      <c r="I25" s="20">
        <v>333841102</v>
      </c>
    </row>
    <row r="26" spans="1:9" x14ac:dyDescent="0.25">
      <c r="B26" s="20"/>
      <c r="C26" s="20"/>
      <c r="D26" s="20"/>
      <c r="E26" s="20"/>
      <c r="F26" s="20"/>
      <c r="G26" s="20"/>
    </row>
    <row r="27" spans="1:9" x14ac:dyDescent="0.25">
      <c r="A27" s="35" t="s">
        <v>51</v>
      </c>
      <c r="B27" s="19">
        <f t="shared" ref="B27:I27" si="4">SUM(B28:B34)</f>
        <v>5060830061</v>
      </c>
      <c r="C27" s="19">
        <f t="shared" si="4"/>
        <v>6260776879</v>
      </c>
      <c r="D27" s="19">
        <f t="shared" si="4"/>
        <v>8412539684</v>
      </c>
      <c r="E27" s="19">
        <f t="shared" si="4"/>
        <v>9420908706</v>
      </c>
      <c r="F27" s="19">
        <f t="shared" si="4"/>
        <v>9686063973</v>
      </c>
      <c r="G27" s="19">
        <f t="shared" si="4"/>
        <v>10278732509</v>
      </c>
      <c r="H27" s="19">
        <f t="shared" si="4"/>
        <v>10890379308</v>
      </c>
      <c r="I27" s="19">
        <f t="shared" si="4"/>
        <v>10698373363</v>
      </c>
    </row>
    <row r="28" spans="1:9" x14ac:dyDescent="0.25">
      <c r="A28" s="6" t="s">
        <v>30</v>
      </c>
      <c r="B28" s="20">
        <v>2838843591</v>
      </c>
      <c r="C28" s="20">
        <v>4010329345</v>
      </c>
      <c r="D28" s="20">
        <v>6017134872</v>
      </c>
      <c r="E28" s="20">
        <v>7412869956</v>
      </c>
      <c r="F28" s="20">
        <v>7755780111</v>
      </c>
      <c r="G28" s="20">
        <v>8190372869</v>
      </c>
      <c r="H28" s="20">
        <v>8390867724</v>
      </c>
      <c r="I28" s="20">
        <v>9100601294</v>
      </c>
    </row>
    <row r="29" spans="1:9" x14ac:dyDescent="0.25">
      <c r="A29" s="6" t="s">
        <v>44</v>
      </c>
      <c r="B29" s="20">
        <v>264147937</v>
      </c>
      <c r="C29" s="20">
        <v>149934688</v>
      </c>
      <c r="D29" s="20">
        <v>343667673</v>
      </c>
      <c r="E29" s="20">
        <v>278070255</v>
      </c>
      <c r="F29" s="20">
        <v>197290440</v>
      </c>
      <c r="G29" s="20">
        <v>413931612</v>
      </c>
      <c r="H29" s="20">
        <v>493547332</v>
      </c>
      <c r="I29" s="20">
        <v>384720527</v>
      </c>
    </row>
    <row r="30" spans="1:9" x14ac:dyDescent="0.25">
      <c r="A30" s="6" t="s">
        <v>31</v>
      </c>
      <c r="B30" s="20">
        <v>1525925393</v>
      </c>
      <c r="C30" s="20">
        <v>1647034869</v>
      </c>
      <c r="D30" s="20">
        <v>1503823633</v>
      </c>
      <c r="E30" s="20">
        <v>1053696908</v>
      </c>
      <c r="F30" s="20">
        <v>1046910856</v>
      </c>
      <c r="G30" s="20">
        <v>844724681</v>
      </c>
      <c r="H30" s="20">
        <f>525109504+263569418</f>
        <v>788678922</v>
      </c>
      <c r="I30" s="20">
        <f>611452806+152177603</f>
        <v>763630409</v>
      </c>
    </row>
    <row r="31" spans="1:9" x14ac:dyDescent="0.25">
      <c r="A31" s="6" t="s">
        <v>32</v>
      </c>
      <c r="B31" s="20">
        <v>168369156</v>
      </c>
      <c r="C31" s="20">
        <v>166170537</v>
      </c>
      <c r="D31" s="20">
        <v>171865656</v>
      </c>
      <c r="E31" s="20">
        <v>239956055</v>
      </c>
      <c r="F31" s="20">
        <v>79817918</v>
      </c>
      <c r="G31" s="20">
        <v>241728366</v>
      </c>
      <c r="H31" s="20">
        <v>341487327</v>
      </c>
      <c r="I31" s="20">
        <v>293198464</v>
      </c>
    </row>
    <row r="32" spans="1:9" x14ac:dyDescent="0.25">
      <c r="A32" s="6" t="s">
        <v>37</v>
      </c>
      <c r="B32" s="20">
        <v>0</v>
      </c>
      <c r="C32" s="20">
        <v>12438427</v>
      </c>
      <c r="D32" s="20">
        <v>3632149</v>
      </c>
      <c r="E32" s="20">
        <v>5195456</v>
      </c>
      <c r="F32" s="20">
        <v>147816286</v>
      </c>
      <c r="G32" s="20">
        <v>8188221</v>
      </c>
      <c r="H32" s="20">
        <v>165485555</v>
      </c>
      <c r="I32" s="20">
        <v>140993459</v>
      </c>
    </row>
    <row r="33" spans="1:9" x14ac:dyDescent="0.25">
      <c r="A33" s="6" t="s">
        <v>17</v>
      </c>
      <c r="B33" s="20">
        <v>258930609</v>
      </c>
      <c r="C33" s="20">
        <v>268409056</v>
      </c>
      <c r="D33" s="20">
        <v>360810764</v>
      </c>
      <c r="E33" s="20">
        <v>418297572</v>
      </c>
      <c r="F33" s="20">
        <v>443686756</v>
      </c>
      <c r="G33" s="20">
        <v>565645270</v>
      </c>
      <c r="H33" s="20">
        <v>696420396</v>
      </c>
      <c r="I33" s="20">
        <v>1474803</v>
      </c>
    </row>
    <row r="34" spans="1:9" x14ac:dyDescent="0.25">
      <c r="A34" s="6" t="s">
        <v>16</v>
      </c>
      <c r="B34" s="20">
        <v>4613375</v>
      </c>
      <c r="C34" s="20">
        <v>6459957</v>
      </c>
      <c r="D34" s="20">
        <v>11604937</v>
      </c>
      <c r="E34" s="20">
        <v>12822504</v>
      </c>
      <c r="F34" s="20">
        <v>14761606</v>
      </c>
      <c r="G34" s="20">
        <v>14141490</v>
      </c>
      <c r="H34" s="20">
        <v>13892052</v>
      </c>
      <c r="I34" s="20">
        <v>13754407</v>
      </c>
    </row>
    <row r="35" spans="1:9" x14ac:dyDescent="0.25">
      <c r="B35" s="20"/>
      <c r="C35" s="20"/>
      <c r="D35" s="20"/>
      <c r="E35" s="20"/>
      <c r="F35" s="20"/>
      <c r="G35" s="20"/>
    </row>
    <row r="36" spans="1:9" x14ac:dyDescent="0.25">
      <c r="A36" s="3"/>
      <c r="B36" s="19">
        <f t="shared" ref="B36:I36" si="5">SUM(B23,B27)</f>
        <v>5881541877</v>
      </c>
      <c r="C36" s="19">
        <f t="shared" si="5"/>
        <v>7078425115</v>
      </c>
      <c r="D36" s="19">
        <f t="shared" si="5"/>
        <v>9584031020</v>
      </c>
      <c r="E36" s="19">
        <f t="shared" si="5"/>
        <v>10246586093</v>
      </c>
      <c r="F36" s="19">
        <f t="shared" si="5"/>
        <v>10787477288</v>
      </c>
      <c r="G36" s="19">
        <f t="shared" si="5"/>
        <v>11203499520</v>
      </c>
      <c r="H36" s="19">
        <f t="shared" si="5"/>
        <v>12291112452</v>
      </c>
      <c r="I36" s="19">
        <f t="shared" si="5"/>
        <v>12349642422</v>
      </c>
    </row>
    <row r="37" spans="1:9" x14ac:dyDescent="0.25">
      <c r="A37" s="3"/>
      <c r="B37" s="19"/>
      <c r="C37" s="19"/>
      <c r="D37" s="19"/>
      <c r="E37" s="19"/>
      <c r="F37" s="19"/>
      <c r="G37" s="19"/>
      <c r="H37" s="19"/>
      <c r="I37" s="19"/>
    </row>
    <row r="38" spans="1:9" x14ac:dyDescent="0.25">
      <c r="A38" s="35" t="s">
        <v>52</v>
      </c>
      <c r="B38" s="19">
        <f t="shared" ref="B38:I38" si="6">SUM(B39:B43)</f>
        <v>2286730921</v>
      </c>
      <c r="C38" s="19">
        <f t="shared" si="6"/>
        <v>2496114103</v>
      </c>
      <c r="D38" s="19">
        <f t="shared" si="6"/>
        <v>2637333839</v>
      </c>
      <c r="E38" s="19">
        <f t="shared" si="6"/>
        <v>2627799481</v>
      </c>
      <c r="F38" s="19">
        <f t="shared" si="6"/>
        <v>2477498441</v>
      </c>
      <c r="G38" s="19">
        <f t="shared" si="6"/>
        <v>2559559287</v>
      </c>
      <c r="H38" s="19">
        <f t="shared" si="6"/>
        <v>2749684436</v>
      </c>
      <c r="I38" s="19">
        <f t="shared" si="6"/>
        <v>2810582438</v>
      </c>
    </row>
    <row r="39" spans="1:9" x14ac:dyDescent="0.25">
      <c r="A39" t="s">
        <v>6</v>
      </c>
      <c r="B39" s="20">
        <v>112500000</v>
      </c>
      <c r="C39" s="20">
        <v>112500000</v>
      </c>
      <c r="D39" s="20">
        <v>112500000</v>
      </c>
      <c r="E39" s="20">
        <v>112500000</v>
      </c>
      <c r="F39" s="20">
        <v>112500000</v>
      </c>
      <c r="G39" s="20">
        <v>112500000</v>
      </c>
      <c r="H39" s="20">
        <v>112500000</v>
      </c>
      <c r="I39" s="20">
        <v>112500000</v>
      </c>
    </row>
    <row r="40" spans="1:9" x14ac:dyDescent="0.25">
      <c r="A40" t="s">
        <v>26</v>
      </c>
      <c r="B40" s="20">
        <v>68804919</v>
      </c>
      <c r="C40" s="20">
        <v>68804919</v>
      </c>
      <c r="D40" s="20">
        <v>68804919</v>
      </c>
      <c r="E40" s="20">
        <v>68804919</v>
      </c>
      <c r="F40" s="20">
        <v>68804919</v>
      </c>
      <c r="G40" s="20">
        <v>68804919</v>
      </c>
      <c r="H40" s="20">
        <v>68804919</v>
      </c>
      <c r="I40" s="20">
        <v>68804919</v>
      </c>
    </row>
    <row r="41" spans="1:9" x14ac:dyDescent="0.25">
      <c r="A41" t="s">
        <v>27</v>
      </c>
      <c r="B41" s="20">
        <v>33750000</v>
      </c>
      <c r="C41" s="20">
        <v>33750000</v>
      </c>
      <c r="D41" s="20">
        <v>33750000</v>
      </c>
      <c r="E41" s="20">
        <v>22500000</v>
      </c>
      <c r="F41" s="20">
        <v>11250000</v>
      </c>
      <c r="G41" s="20">
        <v>11250000</v>
      </c>
      <c r="H41" s="20">
        <v>11250000</v>
      </c>
      <c r="I41" s="20">
        <v>37215863</v>
      </c>
    </row>
    <row r="42" spans="1:9" x14ac:dyDescent="0.25">
      <c r="A42" t="s">
        <v>28</v>
      </c>
      <c r="B42" s="20">
        <v>1091423710</v>
      </c>
      <c r="C42" s="20">
        <v>1091423710</v>
      </c>
      <c r="D42" s="20">
        <v>1091423710</v>
      </c>
      <c r="E42" s="20">
        <v>1091423710</v>
      </c>
      <c r="F42" s="20">
        <v>1091423710</v>
      </c>
      <c r="G42" s="20">
        <v>1091423710</v>
      </c>
      <c r="H42" s="20">
        <v>1058680999</v>
      </c>
      <c r="I42" s="20">
        <v>1058680999</v>
      </c>
    </row>
    <row r="43" spans="1:9" x14ac:dyDescent="0.25">
      <c r="A43" t="s">
        <v>13</v>
      </c>
      <c r="B43" s="20">
        <v>980252292</v>
      </c>
      <c r="C43" s="20">
        <v>1189635474</v>
      </c>
      <c r="D43" s="20">
        <v>1330855210</v>
      </c>
      <c r="E43" s="20">
        <v>1332570852</v>
      </c>
      <c r="F43" s="20">
        <v>1193519812</v>
      </c>
      <c r="G43" s="20">
        <v>1275580658</v>
      </c>
      <c r="H43" s="20">
        <v>1498448518</v>
      </c>
      <c r="I43" s="20">
        <v>1533380657</v>
      </c>
    </row>
    <row r="44" spans="1:9" x14ac:dyDescent="0.25">
      <c r="A44" s="3"/>
      <c r="B44" s="19"/>
      <c r="C44" s="19"/>
      <c r="D44" s="19"/>
      <c r="E44" s="19"/>
      <c r="F44" s="19"/>
      <c r="G44" s="19"/>
      <c r="H44" s="19"/>
      <c r="I44" s="19"/>
    </row>
    <row r="45" spans="1:9" x14ac:dyDescent="0.25">
      <c r="A45" s="3"/>
      <c r="B45" s="19"/>
      <c r="C45" s="19"/>
      <c r="D45" s="19"/>
      <c r="E45" s="19"/>
      <c r="F45" s="19"/>
      <c r="G45" s="19"/>
      <c r="H45" s="19"/>
      <c r="I45" s="19"/>
    </row>
    <row r="46" spans="1:9" x14ac:dyDescent="0.25">
      <c r="A46" s="3"/>
      <c r="B46" s="20"/>
      <c r="C46" s="20"/>
      <c r="D46" s="21"/>
      <c r="E46" s="21"/>
      <c r="F46" s="21"/>
      <c r="G46" s="20"/>
    </row>
    <row r="47" spans="1:9" x14ac:dyDescent="0.25">
      <c r="A47" s="3"/>
      <c r="B47" s="19">
        <f t="shared" ref="B47:I47" si="7">SUM(B38,B36)</f>
        <v>8168272798</v>
      </c>
      <c r="C47" s="19">
        <f t="shared" si="7"/>
        <v>9574539218</v>
      </c>
      <c r="D47" s="19">
        <f t="shared" si="7"/>
        <v>12221364859</v>
      </c>
      <c r="E47" s="19">
        <f t="shared" si="7"/>
        <v>12874385574</v>
      </c>
      <c r="F47" s="19">
        <f t="shared" si="7"/>
        <v>13264975729</v>
      </c>
      <c r="G47" s="19">
        <f t="shared" si="7"/>
        <v>13763058807</v>
      </c>
      <c r="H47" s="19">
        <f t="shared" si="7"/>
        <v>15040796888</v>
      </c>
      <c r="I47" s="19">
        <f t="shared" si="7"/>
        <v>15160224860</v>
      </c>
    </row>
    <row r="48" spans="1:9" x14ac:dyDescent="0.25">
      <c r="B48" s="1"/>
      <c r="C48" s="1"/>
      <c r="D48" s="11"/>
      <c r="E48" s="11"/>
      <c r="F48" s="11"/>
      <c r="G48" s="1"/>
    </row>
    <row r="49" spans="1:9" x14ac:dyDescent="0.25">
      <c r="A49" s="38" t="s">
        <v>53</v>
      </c>
      <c r="B49" s="12">
        <f t="shared" ref="B49:H49" si="8">B38/(B39/10)</f>
        <v>203.26497075555557</v>
      </c>
      <c r="C49" s="12">
        <f t="shared" si="8"/>
        <v>221.87680915555555</v>
      </c>
      <c r="D49" s="12">
        <f t="shared" si="8"/>
        <v>234.42967457777777</v>
      </c>
      <c r="E49" s="12">
        <f t="shared" si="8"/>
        <v>233.5821760888889</v>
      </c>
      <c r="F49" s="12">
        <f t="shared" si="8"/>
        <v>220.22208364444444</v>
      </c>
      <c r="G49" s="12">
        <f t="shared" si="8"/>
        <v>227.51638106666667</v>
      </c>
      <c r="H49" s="12">
        <f t="shared" si="8"/>
        <v>244.41639431111111</v>
      </c>
      <c r="I49" s="12">
        <f t="shared" ref="I49" si="9">I38/(I39/10)</f>
        <v>249.82955004444443</v>
      </c>
    </row>
    <row r="50" spans="1:9" x14ac:dyDescent="0.25">
      <c r="A50" s="38" t="s">
        <v>54</v>
      </c>
      <c r="B50" s="5">
        <f>B39/10</f>
        <v>11250000</v>
      </c>
      <c r="C50" s="5">
        <f t="shared" ref="C50:H50" si="10">C39/10</f>
        <v>11250000</v>
      </c>
      <c r="D50" s="5">
        <f t="shared" si="10"/>
        <v>11250000</v>
      </c>
      <c r="E50" s="5">
        <f t="shared" si="10"/>
        <v>11250000</v>
      </c>
      <c r="F50" s="5">
        <f t="shared" si="10"/>
        <v>11250000</v>
      </c>
      <c r="G50" s="5">
        <f t="shared" si="10"/>
        <v>11250000</v>
      </c>
      <c r="H50" s="5">
        <f t="shared" si="10"/>
        <v>11250000</v>
      </c>
      <c r="I50" s="5">
        <f t="shared" ref="I50" si="11">I39/10</f>
        <v>11250000</v>
      </c>
    </row>
    <row r="51" spans="1:9" x14ac:dyDescent="0.25">
      <c r="C51" s="3"/>
      <c r="D51" s="3"/>
      <c r="E51" s="3"/>
      <c r="F51" s="3"/>
    </row>
    <row r="52" spans="1:9" x14ac:dyDescent="0.25">
      <c r="B52" s="5"/>
      <c r="C52" s="5"/>
      <c r="D52" s="5"/>
      <c r="E52" s="5"/>
      <c r="F52" s="5"/>
      <c r="G52" s="5"/>
    </row>
    <row r="53" spans="1:9" x14ac:dyDescent="0.25">
      <c r="F53" s="1"/>
    </row>
    <row r="54" spans="1:9" x14ac:dyDescent="0.25">
      <c r="B54" s="3"/>
      <c r="C54" s="12"/>
      <c r="D54" s="3"/>
      <c r="E54" s="3"/>
      <c r="F54" s="3"/>
      <c r="G54" s="3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48"/>
  <sheetViews>
    <sheetView workbookViewId="0">
      <pane xSplit="1" ySplit="5" topLeftCell="B15" activePane="bottomRight" state="frozen"/>
      <selection pane="topRight" activeCell="B1" sqref="B1"/>
      <selection pane="bottomLeft" activeCell="A6" sqref="A6"/>
      <selection pane="bottomRight" activeCell="I21" sqref="I21"/>
    </sheetView>
  </sheetViews>
  <sheetFormatPr defaultRowHeight="15" x14ac:dyDescent="0.25"/>
  <cols>
    <col min="1" max="1" width="54.28515625" customWidth="1"/>
    <col min="2" max="2" width="16.85546875" bestFit="1" customWidth="1"/>
    <col min="3" max="5" width="15.28515625" bestFit="1" customWidth="1"/>
    <col min="6" max="6" width="14.28515625" bestFit="1" customWidth="1"/>
    <col min="7" max="7" width="15.28515625" bestFit="1" customWidth="1"/>
    <col min="8" max="9" width="18" bestFit="1" customWidth="1"/>
    <col min="10" max="10" width="13.5703125" bestFit="1" customWidth="1"/>
  </cols>
  <sheetData>
    <row r="1" spans="1:10" ht="15.75" x14ac:dyDescent="0.25">
      <c r="A1" s="4" t="s">
        <v>22</v>
      </c>
    </row>
    <row r="2" spans="1:10" ht="15.75" x14ac:dyDescent="0.25">
      <c r="A2" s="4" t="s">
        <v>55</v>
      </c>
      <c r="B2" s="18"/>
      <c r="C2" s="18"/>
      <c r="D2" s="18"/>
      <c r="E2" s="18"/>
      <c r="F2" s="18"/>
      <c r="G2" s="18"/>
    </row>
    <row r="3" spans="1:10" ht="15.75" x14ac:dyDescent="0.25">
      <c r="A3" s="4" t="s">
        <v>47</v>
      </c>
      <c r="B3" s="18"/>
      <c r="C3" s="18"/>
      <c r="D3" s="18"/>
      <c r="E3" s="18"/>
      <c r="F3" s="18"/>
      <c r="G3" s="18"/>
    </row>
    <row r="4" spans="1:10" ht="15.75" x14ac:dyDescent="0.25">
      <c r="A4" s="4"/>
      <c r="B4" s="4"/>
      <c r="C4" s="4"/>
      <c r="D4" s="4"/>
      <c r="E4" s="4"/>
      <c r="F4" s="16"/>
      <c r="G4" s="2"/>
    </row>
    <row r="5" spans="1:10" ht="15.75" x14ac:dyDescent="0.25">
      <c r="A5" s="4"/>
      <c r="B5" s="33">
        <v>2012</v>
      </c>
      <c r="C5" s="33">
        <v>2013</v>
      </c>
      <c r="D5" s="33">
        <v>2014</v>
      </c>
      <c r="E5" s="33">
        <v>2015</v>
      </c>
      <c r="F5" s="33">
        <v>2016</v>
      </c>
      <c r="G5" s="33">
        <v>2017</v>
      </c>
      <c r="H5" s="33">
        <v>2018</v>
      </c>
      <c r="I5" s="33">
        <v>2019</v>
      </c>
      <c r="J5" s="17"/>
    </row>
    <row r="6" spans="1:10" x14ac:dyDescent="0.25">
      <c r="A6" s="38" t="s">
        <v>56</v>
      </c>
      <c r="B6" s="20">
        <v>9748378905</v>
      </c>
      <c r="C6" s="20">
        <v>10940035731</v>
      </c>
      <c r="D6" s="20">
        <v>11463903330</v>
      </c>
      <c r="E6" s="20">
        <v>11348848158</v>
      </c>
      <c r="F6" s="20">
        <v>5463686020</v>
      </c>
      <c r="G6" s="20">
        <v>14209318810</v>
      </c>
      <c r="H6" s="20">
        <v>15947536058</v>
      </c>
      <c r="I6" s="20">
        <v>15808815185</v>
      </c>
      <c r="J6" s="1"/>
    </row>
    <row r="7" spans="1:10" x14ac:dyDescent="0.25">
      <c r="A7" t="s">
        <v>57</v>
      </c>
      <c r="B7" s="22">
        <v>8201767621</v>
      </c>
      <c r="C7" s="22">
        <v>9224697113</v>
      </c>
      <c r="D7" s="22">
        <v>9646779450</v>
      </c>
      <c r="E7" s="22">
        <v>9446476343</v>
      </c>
      <c r="F7" s="22">
        <v>4508475406</v>
      </c>
      <c r="G7" s="22">
        <v>11376798029</v>
      </c>
      <c r="H7" s="22">
        <v>12614587843</v>
      </c>
      <c r="I7" s="22">
        <v>12315898441</v>
      </c>
      <c r="J7" s="1"/>
    </row>
    <row r="8" spans="1:10" x14ac:dyDescent="0.25">
      <c r="A8" s="38" t="s">
        <v>3</v>
      </c>
      <c r="B8" s="19">
        <f>B6-B7</f>
        <v>1546611284</v>
      </c>
      <c r="C8" s="19">
        <f t="shared" ref="C8:I8" si="0">C6-C7</f>
        <v>1715338618</v>
      </c>
      <c r="D8" s="19">
        <f t="shared" si="0"/>
        <v>1817123880</v>
      </c>
      <c r="E8" s="19">
        <f t="shared" si="0"/>
        <v>1902371815</v>
      </c>
      <c r="F8" s="19">
        <f t="shared" si="0"/>
        <v>955210614</v>
      </c>
      <c r="G8" s="19">
        <f t="shared" si="0"/>
        <v>2832520781</v>
      </c>
      <c r="H8" s="19">
        <f t="shared" si="0"/>
        <v>3332948215</v>
      </c>
      <c r="I8" s="19">
        <f t="shared" si="0"/>
        <v>3492916744</v>
      </c>
      <c r="J8" s="5"/>
    </row>
    <row r="9" spans="1:10" x14ac:dyDescent="0.25">
      <c r="B9" s="19"/>
      <c r="C9" s="19"/>
      <c r="D9" s="19"/>
      <c r="E9" s="19"/>
      <c r="F9" s="19"/>
      <c r="G9" s="23"/>
      <c r="H9" s="5"/>
      <c r="I9" s="5"/>
      <c r="J9" s="5"/>
    </row>
    <row r="10" spans="1:10" x14ac:dyDescent="0.25">
      <c r="A10" s="38" t="s">
        <v>58</v>
      </c>
      <c r="B10" s="24">
        <f t="shared" ref="B10:I10" si="1">SUM(B11:B12)</f>
        <v>706769162</v>
      </c>
      <c r="C10" s="24">
        <f t="shared" si="1"/>
        <v>853553439</v>
      </c>
      <c r="D10" s="24">
        <f t="shared" si="1"/>
        <v>956978895</v>
      </c>
      <c r="E10" s="24">
        <f t="shared" si="1"/>
        <v>1185577193</v>
      </c>
      <c r="F10" s="24">
        <f t="shared" si="1"/>
        <v>813467460</v>
      </c>
      <c r="G10" s="24">
        <f t="shared" si="1"/>
        <v>2098199525</v>
      </c>
      <c r="H10" s="24">
        <f t="shared" si="1"/>
        <v>2471372474</v>
      </c>
      <c r="I10" s="24">
        <f t="shared" si="1"/>
        <v>2582638852</v>
      </c>
      <c r="J10" s="1"/>
    </row>
    <row r="11" spans="1:10" x14ac:dyDescent="0.25">
      <c r="A11" s="6" t="s">
        <v>33</v>
      </c>
      <c r="B11" s="21">
        <v>705922537</v>
      </c>
      <c r="C11" s="21">
        <v>851923439</v>
      </c>
      <c r="D11" s="21">
        <v>955464245</v>
      </c>
      <c r="E11" s="21">
        <v>1183561097</v>
      </c>
      <c r="F11" s="21">
        <v>812178435</v>
      </c>
      <c r="G11" s="21">
        <v>2095728875</v>
      </c>
      <c r="H11" s="21">
        <f>2158453703+310014830</f>
        <v>2468468533</v>
      </c>
      <c r="I11" s="21">
        <f>356820464+2220908138</f>
        <v>2577728602</v>
      </c>
      <c r="J11" s="1"/>
    </row>
    <row r="12" spans="1:10" x14ac:dyDescent="0.25">
      <c r="A12" s="6" t="s">
        <v>34</v>
      </c>
      <c r="B12" s="21">
        <v>846625</v>
      </c>
      <c r="C12" s="21">
        <v>1630000</v>
      </c>
      <c r="D12" s="21">
        <v>1514650</v>
      </c>
      <c r="E12" s="21">
        <v>2016096</v>
      </c>
      <c r="F12" s="21">
        <v>1289025</v>
      </c>
      <c r="G12" s="21">
        <v>2470650</v>
      </c>
      <c r="H12" s="20">
        <f>600000+2303941</f>
        <v>2903941</v>
      </c>
      <c r="I12">
        <f>600000+4310250</f>
        <v>4910250</v>
      </c>
      <c r="J12" s="1"/>
    </row>
    <row r="13" spans="1:10" x14ac:dyDescent="0.25">
      <c r="A13" s="38" t="s">
        <v>4</v>
      </c>
      <c r="B13" s="25">
        <f>B8-B10</f>
        <v>839842122</v>
      </c>
      <c r="C13" s="25">
        <f t="shared" ref="C13:I13" si="2">C8-C10</f>
        <v>861785179</v>
      </c>
      <c r="D13" s="25">
        <f t="shared" si="2"/>
        <v>860144985</v>
      </c>
      <c r="E13" s="25">
        <f t="shared" si="2"/>
        <v>716794622</v>
      </c>
      <c r="F13" s="25">
        <f t="shared" si="2"/>
        <v>141743154</v>
      </c>
      <c r="G13" s="25">
        <f t="shared" si="2"/>
        <v>734321256</v>
      </c>
      <c r="H13" s="25">
        <f t="shared" si="2"/>
        <v>861575741</v>
      </c>
      <c r="I13" s="25">
        <f t="shared" si="2"/>
        <v>910277892</v>
      </c>
      <c r="J13" s="8"/>
    </row>
    <row r="14" spans="1:10" x14ac:dyDescent="0.25">
      <c r="A14" s="39" t="s">
        <v>59</v>
      </c>
      <c r="B14" s="23"/>
      <c r="C14" s="23"/>
      <c r="D14" s="23"/>
      <c r="E14" s="23"/>
      <c r="F14" s="23"/>
      <c r="G14" s="23"/>
      <c r="H14" s="23"/>
      <c r="I14" s="23"/>
      <c r="J14" s="8"/>
    </row>
    <row r="15" spans="1:10" x14ac:dyDescent="0.25">
      <c r="A15" s="6" t="s">
        <v>5</v>
      </c>
      <c r="B15" s="26">
        <v>501850469</v>
      </c>
      <c r="C15" s="26">
        <v>469123106</v>
      </c>
      <c r="D15" s="26">
        <v>543869291</v>
      </c>
      <c r="E15" s="26">
        <v>564595223</v>
      </c>
      <c r="F15" s="26">
        <v>210544391</v>
      </c>
      <c r="G15" s="26">
        <v>522655798</v>
      </c>
      <c r="H15" s="32">
        <v>607908518</v>
      </c>
      <c r="I15" s="32">
        <v>684127567</v>
      </c>
      <c r="J15" s="1"/>
    </row>
    <row r="16" spans="1:10" x14ac:dyDescent="0.25">
      <c r="A16" s="6" t="s">
        <v>10</v>
      </c>
      <c r="B16" s="26">
        <v>1070936</v>
      </c>
      <c r="C16" s="26">
        <v>6444599</v>
      </c>
      <c r="D16" s="26">
        <v>2462876</v>
      </c>
      <c r="E16" s="26">
        <v>2584442</v>
      </c>
      <c r="F16" s="26">
        <v>139382</v>
      </c>
      <c r="G16" s="26">
        <v>2554870</v>
      </c>
      <c r="H16" s="32">
        <v>2287246</v>
      </c>
      <c r="I16" s="32">
        <v>2686320</v>
      </c>
      <c r="J16" s="1"/>
    </row>
    <row r="17" spans="1:10" x14ac:dyDescent="0.25">
      <c r="A17" s="38" t="s">
        <v>69</v>
      </c>
      <c r="B17" s="25">
        <f>B13-B15+B16</f>
        <v>339062589</v>
      </c>
      <c r="C17" s="25">
        <f t="shared" ref="C17:I17" si="3">C13-C15+C16</f>
        <v>399106672</v>
      </c>
      <c r="D17" s="25">
        <f t="shared" si="3"/>
        <v>318738570</v>
      </c>
      <c r="E17" s="25">
        <f t="shared" si="3"/>
        <v>154783841</v>
      </c>
      <c r="F17" s="25">
        <f t="shared" si="3"/>
        <v>-68661855</v>
      </c>
      <c r="G17" s="25">
        <f t="shared" si="3"/>
        <v>214220328</v>
      </c>
      <c r="H17" s="25">
        <f t="shared" si="3"/>
        <v>255954469</v>
      </c>
      <c r="I17" s="25">
        <f t="shared" si="3"/>
        <v>228836645</v>
      </c>
      <c r="J17" s="8"/>
    </row>
    <row r="18" spans="1:10" x14ac:dyDescent="0.25">
      <c r="A18" s="6" t="s">
        <v>7</v>
      </c>
      <c r="B18" s="26">
        <v>16145838</v>
      </c>
      <c r="C18" s="26">
        <v>19005080</v>
      </c>
      <c r="D18" s="26">
        <v>15178027</v>
      </c>
      <c r="E18" s="26">
        <v>7370659</v>
      </c>
      <c r="F18" s="26">
        <v>0</v>
      </c>
      <c r="G18" s="26">
        <v>10200968</v>
      </c>
      <c r="H18" s="40">
        <v>12188308</v>
      </c>
      <c r="I18" s="40">
        <v>10896983</v>
      </c>
      <c r="J18" s="8"/>
    </row>
    <row r="19" spans="1:10" x14ac:dyDescent="0.25">
      <c r="A19" s="38" t="s">
        <v>70</v>
      </c>
      <c r="B19" s="23">
        <f>B17-B18</f>
        <v>322916751</v>
      </c>
      <c r="C19" s="23">
        <f t="shared" ref="C19:I19" si="4">C17-C18</f>
        <v>380101592</v>
      </c>
      <c r="D19" s="23">
        <f t="shared" si="4"/>
        <v>303560543</v>
      </c>
      <c r="E19" s="23">
        <f t="shared" si="4"/>
        <v>147413182</v>
      </c>
      <c r="F19" s="23">
        <f t="shared" si="4"/>
        <v>-68661855</v>
      </c>
      <c r="G19" s="23">
        <f t="shared" si="4"/>
        <v>204019360</v>
      </c>
      <c r="H19" s="23">
        <f t="shared" si="4"/>
        <v>243766161</v>
      </c>
      <c r="I19" s="23">
        <f t="shared" si="4"/>
        <v>217939662</v>
      </c>
      <c r="J19" s="8"/>
    </row>
    <row r="20" spans="1:10" x14ac:dyDescent="0.25">
      <c r="A20" s="3"/>
      <c r="B20" s="23"/>
      <c r="C20" s="23"/>
      <c r="D20" s="23"/>
      <c r="E20" s="23"/>
      <c r="F20" s="23"/>
      <c r="G20" s="23"/>
      <c r="H20" s="8"/>
      <c r="I20" s="8"/>
      <c r="J20" s="8"/>
    </row>
    <row r="21" spans="1:10" x14ac:dyDescent="0.25">
      <c r="A21" s="35" t="s">
        <v>71</v>
      </c>
      <c r="B21" s="23">
        <f t="shared" ref="B21:I21" si="5">SUM(B22:B23)</f>
        <v>64061802</v>
      </c>
      <c r="C21" s="23">
        <f t="shared" si="5"/>
        <v>114468410</v>
      </c>
      <c r="D21" s="23">
        <f t="shared" si="5"/>
        <v>100465807</v>
      </c>
      <c r="E21" s="23">
        <f t="shared" si="5"/>
        <v>95072541</v>
      </c>
      <c r="F21" s="23">
        <f t="shared" si="5"/>
        <v>25389185</v>
      </c>
      <c r="G21" s="23">
        <f t="shared" si="5"/>
        <v>121958514</v>
      </c>
      <c r="H21" s="23">
        <f t="shared" si="5"/>
        <v>113936842</v>
      </c>
      <c r="I21" s="23">
        <f t="shared" si="5"/>
        <v>95166659</v>
      </c>
    </row>
    <row r="22" spans="1:10" x14ac:dyDescent="0.25">
      <c r="A22" s="6" t="s">
        <v>11</v>
      </c>
      <c r="B22" s="26">
        <v>64061802</v>
      </c>
      <c r="C22" s="26">
        <v>106610655</v>
      </c>
      <c r="D22" s="26">
        <v>100465807</v>
      </c>
      <c r="E22" s="26">
        <v>95072541</v>
      </c>
      <c r="F22" s="26">
        <v>25389185</v>
      </c>
      <c r="G22" s="26">
        <v>121958514</v>
      </c>
      <c r="H22" s="32">
        <v>130775125</v>
      </c>
      <c r="I22" s="32">
        <v>105699653</v>
      </c>
    </row>
    <row r="23" spans="1:10" x14ac:dyDescent="0.25">
      <c r="A23" s="6" t="s">
        <v>12</v>
      </c>
      <c r="B23" s="26">
        <v>0</v>
      </c>
      <c r="C23" s="26">
        <v>7857755</v>
      </c>
      <c r="D23" s="26">
        <v>0</v>
      </c>
      <c r="E23" s="26">
        <v>0</v>
      </c>
      <c r="F23" s="26">
        <v>0</v>
      </c>
      <c r="G23" s="26">
        <v>0</v>
      </c>
      <c r="H23" s="32">
        <v>-16838283</v>
      </c>
      <c r="I23" s="32">
        <v>-10532994</v>
      </c>
    </row>
    <row r="24" spans="1:10" x14ac:dyDescent="0.25">
      <c r="A24" s="15"/>
      <c r="B24" s="26"/>
      <c r="C24" s="26"/>
      <c r="D24" s="26"/>
      <c r="E24" s="26"/>
      <c r="F24" s="26"/>
      <c r="G24" s="26"/>
    </row>
    <row r="25" spans="1:10" x14ac:dyDescent="0.25">
      <c r="A25" s="38" t="s">
        <v>72</v>
      </c>
      <c r="B25" s="27">
        <f>B19-B21</f>
        <v>258854949</v>
      </c>
      <c r="C25" s="27">
        <f t="shared" ref="C25:I25" si="6">C19-C21</f>
        <v>265633182</v>
      </c>
      <c r="D25" s="27">
        <f t="shared" si="6"/>
        <v>203094736</v>
      </c>
      <c r="E25" s="27">
        <f t="shared" si="6"/>
        <v>52340641</v>
      </c>
      <c r="F25" s="27">
        <f t="shared" si="6"/>
        <v>-94051040</v>
      </c>
      <c r="G25" s="27">
        <f t="shared" si="6"/>
        <v>82060846</v>
      </c>
      <c r="H25" s="27">
        <f t="shared" si="6"/>
        <v>129829319</v>
      </c>
      <c r="I25" s="27">
        <f t="shared" si="6"/>
        <v>122773003</v>
      </c>
      <c r="J25" s="8"/>
    </row>
    <row r="26" spans="1:10" x14ac:dyDescent="0.25">
      <c r="A26" s="3"/>
      <c r="B26" s="9"/>
      <c r="C26" s="8"/>
      <c r="D26" s="8"/>
      <c r="E26" s="8"/>
      <c r="F26" s="8"/>
      <c r="G26" s="8"/>
    </row>
    <row r="27" spans="1:10" x14ac:dyDescent="0.25">
      <c r="A27" s="38" t="s">
        <v>73</v>
      </c>
      <c r="B27" s="10">
        <f>B25/('1'!B39/10)</f>
        <v>23.009328799999999</v>
      </c>
      <c r="C27" s="10">
        <f>C25/('1'!C39/10)</f>
        <v>23.6118384</v>
      </c>
      <c r="D27" s="10">
        <f>D25/('1'!D39/10)</f>
        <v>18.052865422222222</v>
      </c>
      <c r="E27" s="10">
        <f>E25/('1'!E39/10)</f>
        <v>4.6525014222222225</v>
      </c>
      <c r="F27" s="10">
        <f>F25/('1'!F39/10)</f>
        <v>-8.3600924444444438</v>
      </c>
      <c r="G27" s="10">
        <f>G25/('1'!G39/10)</f>
        <v>7.2942974222222219</v>
      </c>
      <c r="H27" s="10">
        <f>H25/('1'!H39/10)</f>
        <v>11.54038391111111</v>
      </c>
      <c r="I27" s="10">
        <f>I25/('1'!I39/10)</f>
        <v>10.913155822222222</v>
      </c>
    </row>
    <row r="28" spans="1:10" x14ac:dyDescent="0.25">
      <c r="A28" s="39" t="s">
        <v>74</v>
      </c>
      <c r="B28" s="20">
        <v>11250000</v>
      </c>
      <c r="C28" s="20">
        <v>11250000</v>
      </c>
      <c r="D28" s="20">
        <v>11250000</v>
      </c>
      <c r="E28" s="20">
        <v>11250000</v>
      </c>
      <c r="F28" s="20">
        <v>11250000</v>
      </c>
      <c r="G28" s="20">
        <v>11250000</v>
      </c>
      <c r="H28" s="20">
        <v>11250000</v>
      </c>
      <c r="I28" s="20">
        <v>11250001</v>
      </c>
    </row>
    <row r="48" spans="1:2" x14ac:dyDescent="0.25">
      <c r="A48" s="7"/>
      <c r="B48" s="7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I32"/>
  <sheetViews>
    <sheetView tabSelected="1" zoomScaleNormal="100" workbookViewId="0">
      <pane xSplit="1" ySplit="5" topLeftCell="B18" activePane="bottomRight" state="frozen"/>
      <selection pane="topRight" activeCell="B1" sqref="B1"/>
      <selection pane="bottomLeft" activeCell="A6" sqref="A6"/>
      <selection pane="bottomRight" activeCell="C34" sqref="C34"/>
    </sheetView>
  </sheetViews>
  <sheetFormatPr defaultRowHeight="15" x14ac:dyDescent="0.25"/>
  <cols>
    <col min="1" max="1" width="55.42578125" bestFit="1" customWidth="1"/>
    <col min="2" max="2" width="16" bestFit="1" customWidth="1"/>
    <col min="3" max="3" width="15.28515625" bestFit="1" customWidth="1"/>
    <col min="4" max="5" width="16" bestFit="1" customWidth="1"/>
    <col min="6" max="6" width="15" bestFit="1" customWidth="1"/>
    <col min="7" max="9" width="16" bestFit="1" customWidth="1"/>
  </cols>
  <sheetData>
    <row r="1" spans="1:9" ht="15.75" x14ac:dyDescent="0.25">
      <c r="A1" s="4" t="s">
        <v>22</v>
      </c>
    </row>
    <row r="2" spans="1:9" ht="15.75" x14ac:dyDescent="0.25">
      <c r="A2" s="4" t="s">
        <v>60</v>
      </c>
      <c r="B2" s="4"/>
      <c r="C2" s="4"/>
      <c r="D2" s="4"/>
      <c r="E2" s="4"/>
      <c r="F2" s="13"/>
      <c r="G2" s="2"/>
    </row>
    <row r="3" spans="1:9" ht="15.75" x14ac:dyDescent="0.25">
      <c r="A3" s="4" t="s">
        <v>47</v>
      </c>
      <c r="B3" s="4"/>
      <c r="C3" s="4"/>
      <c r="D3" s="4"/>
      <c r="E3" s="4"/>
      <c r="F3" s="14"/>
      <c r="G3" s="14"/>
    </row>
    <row r="4" spans="1:9" ht="15.75" x14ac:dyDescent="0.25">
      <c r="A4" s="4"/>
      <c r="B4" s="4"/>
      <c r="C4" s="4"/>
      <c r="D4" s="4"/>
      <c r="E4" s="4"/>
      <c r="F4" s="13"/>
      <c r="G4" s="2"/>
    </row>
    <row r="5" spans="1:9" ht="15.75" x14ac:dyDescent="0.25">
      <c r="A5" s="4"/>
      <c r="B5" s="33">
        <v>2012</v>
      </c>
      <c r="C5" s="33">
        <v>2013</v>
      </c>
      <c r="D5" s="33">
        <v>2014</v>
      </c>
      <c r="E5" s="33">
        <v>2015</v>
      </c>
      <c r="F5" s="33">
        <v>2016</v>
      </c>
      <c r="G5" s="33">
        <v>2017</v>
      </c>
      <c r="H5" s="33">
        <v>2018</v>
      </c>
      <c r="I5" s="33">
        <v>2019</v>
      </c>
    </row>
    <row r="6" spans="1:9" x14ac:dyDescent="0.25">
      <c r="A6" s="38" t="s">
        <v>61</v>
      </c>
    </row>
    <row r="7" spans="1:9" x14ac:dyDescent="0.25">
      <c r="A7" t="s">
        <v>18</v>
      </c>
      <c r="B7" s="20">
        <v>9910212697</v>
      </c>
      <c r="C7" s="20">
        <v>10775387012</v>
      </c>
      <c r="D7" s="20">
        <v>11135085666</v>
      </c>
      <c r="E7" s="20">
        <v>11401014344</v>
      </c>
      <c r="F7" s="20">
        <v>4958793177</v>
      </c>
      <c r="G7" s="20">
        <v>14354273971</v>
      </c>
      <c r="H7" s="20">
        <v>15738277301</v>
      </c>
      <c r="I7" s="20">
        <v>15651013058</v>
      </c>
    </row>
    <row r="8" spans="1:9" x14ac:dyDescent="0.25">
      <c r="A8" s="6" t="s">
        <v>35</v>
      </c>
      <c r="B8" s="20">
        <v>-10087398377</v>
      </c>
      <c r="C8" s="20">
        <v>-9812706505</v>
      </c>
      <c r="D8" s="20">
        <v>-10371660410</v>
      </c>
      <c r="E8" s="20">
        <v>-10971096280</v>
      </c>
      <c r="F8" s="20">
        <v>-4836368620</v>
      </c>
      <c r="G8" s="20">
        <v>-13372397884</v>
      </c>
      <c r="H8" s="20">
        <v>-14707493516</v>
      </c>
      <c r="I8" s="20">
        <v>-14567329453</v>
      </c>
    </row>
    <row r="9" spans="1:9" x14ac:dyDescent="0.25">
      <c r="A9" s="6" t="s">
        <v>38</v>
      </c>
      <c r="B9" s="20">
        <v>0</v>
      </c>
      <c r="C9" s="20">
        <v>-456684679</v>
      </c>
      <c r="D9" s="20">
        <v>-552675569</v>
      </c>
      <c r="E9" s="20">
        <v>0</v>
      </c>
      <c r="F9" s="20">
        <v>0</v>
      </c>
      <c r="G9" s="20">
        <v>0</v>
      </c>
    </row>
    <row r="10" spans="1:9" x14ac:dyDescent="0.25">
      <c r="A10" s="6" t="s">
        <v>39</v>
      </c>
      <c r="B10" s="20">
        <v>0</v>
      </c>
      <c r="C10" s="20">
        <v>-148318017</v>
      </c>
      <c r="D10" s="20">
        <v>-102705150</v>
      </c>
      <c r="E10" s="20">
        <v>-109929977</v>
      </c>
      <c r="F10" s="20">
        <v>-25389185</v>
      </c>
      <c r="G10" s="20">
        <v>-123136680</v>
      </c>
      <c r="H10" s="20">
        <v>-113392601</v>
      </c>
      <c r="I10" s="20">
        <v>-112969430</v>
      </c>
    </row>
    <row r="11" spans="1:9" x14ac:dyDescent="0.25">
      <c r="A11" s="3"/>
      <c r="B11" s="25">
        <f>SUM(B7:B10)</f>
        <v>-177185680</v>
      </c>
      <c r="C11" s="25">
        <f>SUM(C7:C10)</f>
        <v>357677811</v>
      </c>
      <c r="D11" s="25">
        <f t="shared" ref="D11:I11" si="0">SUM(D7:D10)</f>
        <v>108044537</v>
      </c>
      <c r="E11" s="25">
        <f t="shared" si="0"/>
        <v>319988087</v>
      </c>
      <c r="F11" s="25">
        <f t="shared" si="0"/>
        <v>97035372</v>
      </c>
      <c r="G11" s="25">
        <f t="shared" si="0"/>
        <v>858739407</v>
      </c>
      <c r="H11" s="25">
        <f t="shared" si="0"/>
        <v>917391184</v>
      </c>
      <c r="I11" s="25">
        <f t="shared" si="0"/>
        <v>970714175</v>
      </c>
    </row>
    <row r="12" spans="1:9" x14ac:dyDescent="0.25">
      <c r="B12" s="20"/>
      <c r="C12" s="20"/>
      <c r="D12" s="20"/>
      <c r="E12" s="20"/>
      <c r="F12" s="20"/>
      <c r="G12" s="20"/>
    </row>
    <row r="13" spans="1:9" x14ac:dyDescent="0.25">
      <c r="A13" s="38" t="s">
        <v>62</v>
      </c>
      <c r="B13" s="20"/>
      <c r="C13" s="20"/>
      <c r="D13" s="20"/>
      <c r="E13" s="20"/>
      <c r="F13" s="20"/>
      <c r="G13" s="20"/>
    </row>
    <row r="14" spans="1:9" x14ac:dyDescent="0.25">
      <c r="A14" t="s">
        <v>19</v>
      </c>
      <c r="B14" s="20">
        <v>-393770617</v>
      </c>
      <c r="C14" s="20">
        <v>-162565833</v>
      </c>
      <c r="D14" s="20">
        <v>-385812809</v>
      </c>
      <c r="E14" s="20">
        <v>-542846945</v>
      </c>
      <c r="F14" s="20">
        <v>-306997922</v>
      </c>
      <c r="G14" s="20">
        <v>-570232508</v>
      </c>
      <c r="H14" s="20">
        <v>-1394429532</v>
      </c>
      <c r="I14" s="20">
        <v>-1077129259</v>
      </c>
    </row>
    <row r="15" spans="1:9" x14ac:dyDescent="0.25">
      <c r="A15" s="6" t="s">
        <v>45</v>
      </c>
      <c r="B15" s="20">
        <v>0</v>
      </c>
      <c r="C15" s="20">
        <v>0</v>
      </c>
      <c r="D15" s="20">
        <v>0</v>
      </c>
      <c r="E15" s="20">
        <v>0</v>
      </c>
      <c r="F15" s="20">
        <v>0</v>
      </c>
      <c r="G15" s="20">
        <v>0</v>
      </c>
      <c r="H15" s="20">
        <v>850000</v>
      </c>
      <c r="I15" s="20"/>
    </row>
    <row r="16" spans="1:9" x14ac:dyDescent="0.25">
      <c r="A16" s="3"/>
      <c r="B16" s="25">
        <f>SUM(B14:B15)</f>
        <v>-393770617</v>
      </c>
      <c r="C16" s="25">
        <f>SUM(C14:C15)</f>
        <v>-162565833</v>
      </c>
      <c r="D16" s="25">
        <f t="shared" ref="D16:I16" si="1">SUM(D14:D15)</f>
        <v>-385812809</v>
      </c>
      <c r="E16" s="25">
        <f t="shared" si="1"/>
        <v>-542846945</v>
      </c>
      <c r="F16" s="25">
        <f t="shared" si="1"/>
        <v>-306997922</v>
      </c>
      <c r="G16" s="25">
        <f t="shared" si="1"/>
        <v>-570232508</v>
      </c>
      <c r="H16" s="25">
        <f t="shared" si="1"/>
        <v>-1393579532</v>
      </c>
      <c r="I16" s="25">
        <f t="shared" si="1"/>
        <v>-1077129259</v>
      </c>
    </row>
    <row r="17" spans="1:9" x14ac:dyDescent="0.25">
      <c r="B17" s="20"/>
      <c r="C17" s="20"/>
      <c r="D17" s="20"/>
      <c r="E17" s="20"/>
      <c r="F17" s="20"/>
      <c r="G17" s="20"/>
    </row>
    <row r="18" spans="1:9" x14ac:dyDescent="0.25">
      <c r="A18" s="38" t="s">
        <v>63</v>
      </c>
      <c r="B18" s="20"/>
      <c r="C18" s="20"/>
      <c r="D18" s="20"/>
      <c r="E18" s="20"/>
      <c r="F18" s="20"/>
      <c r="G18" s="20"/>
    </row>
    <row r="19" spans="1:9" x14ac:dyDescent="0.25">
      <c r="A19" s="6" t="s">
        <v>36</v>
      </c>
      <c r="B19" s="20">
        <v>597718822</v>
      </c>
      <c r="C19" s="20">
        <v>-137386876</v>
      </c>
      <c r="D19" s="20">
        <v>334903850</v>
      </c>
      <c r="E19" s="20">
        <v>757205221</v>
      </c>
      <c r="F19" s="20">
        <v>656651069</v>
      </c>
      <c r="G19" s="20">
        <v>450559263</v>
      </c>
      <c r="H19" s="20">
        <f>2252312056-1525501629</f>
        <v>726810427</v>
      </c>
      <c r="I19" s="20">
        <f>1673601099-821734768</f>
        <v>851866331</v>
      </c>
    </row>
    <row r="20" spans="1:9" x14ac:dyDescent="0.25">
      <c r="A20" s="6" t="s">
        <v>38</v>
      </c>
      <c r="B20" s="20">
        <v>0</v>
      </c>
      <c r="C20" s="20">
        <v>0</v>
      </c>
      <c r="D20" s="20">
        <v>0</v>
      </c>
      <c r="E20" s="20">
        <v>-563031916</v>
      </c>
      <c r="F20" s="20">
        <v>-204975692</v>
      </c>
      <c r="G20" s="20">
        <v>-662283863</v>
      </c>
      <c r="H20" s="20">
        <v>-450611184</v>
      </c>
      <c r="I20" s="20">
        <v>-708619663</v>
      </c>
    </row>
    <row r="21" spans="1:9" x14ac:dyDescent="0.25">
      <c r="A21" s="6" t="s">
        <v>20</v>
      </c>
      <c r="B21" s="20">
        <v>-49335774</v>
      </c>
      <c r="C21" s="20">
        <v>-54403418</v>
      </c>
      <c r="D21" s="20">
        <v>-56730020</v>
      </c>
      <c r="E21" s="20">
        <v>-60657433</v>
      </c>
      <c r="F21" s="20">
        <v>-54310898</v>
      </c>
      <c r="G21" s="20">
        <v>-620116</v>
      </c>
      <c r="H21" s="20">
        <v>-56499438</v>
      </c>
      <c r="I21" s="20">
        <v>-62012645</v>
      </c>
    </row>
    <row r="22" spans="1:9" x14ac:dyDescent="0.25">
      <c r="A22" s="3"/>
      <c r="B22" s="28">
        <f t="shared" ref="B22:I22" si="2">SUM(B19:B21)</f>
        <v>548383048</v>
      </c>
      <c r="C22" s="28">
        <f t="shared" si="2"/>
        <v>-191790294</v>
      </c>
      <c r="D22" s="28">
        <f t="shared" si="2"/>
        <v>278173830</v>
      </c>
      <c r="E22" s="28">
        <f t="shared" si="2"/>
        <v>133515872</v>
      </c>
      <c r="F22" s="28">
        <f t="shared" si="2"/>
        <v>397364479</v>
      </c>
      <c r="G22" s="28">
        <f t="shared" si="2"/>
        <v>-212344716</v>
      </c>
      <c r="H22" s="28">
        <f t="shared" si="2"/>
        <v>219699805</v>
      </c>
      <c r="I22" s="28">
        <f t="shared" si="2"/>
        <v>81234023</v>
      </c>
    </row>
    <row r="23" spans="1:9" x14ac:dyDescent="0.25">
      <c r="B23" s="20"/>
      <c r="C23" s="20"/>
      <c r="D23" s="20"/>
      <c r="E23" s="20"/>
      <c r="F23" s="20"/>
      <c r="G23" s="20"/>
    </row>
    <row r="24" spans="1:9" x14ac:dyDescent="0.25">
      <c r="A24" s="3" t="s">
        <v>64</v>
      </c>
      <c r="B24" s="19">
        <f t="shared" ref="B24:I24" si="3">SUM(B11,B16,B22)</f>
        <v>-22573249</v>
      </c>
      <c r="C24" s="19">
        <f t="shared" si="3"/>
        <v>3321684</v>
      </c>
      <c r="D24" s="19">
        <f t="shared" si="3"/>
        <v>405558</v>
      </c>
      <c r="E24" s="19">
        <f t="shared" si="3"/>
        <v>-89342986</v>
      </c>
      <c r="F24" s="19">
        <f t="shared" si="3"/>
        <v>187401929</v>
      </c>
      <c r="G24" s="19">
        <f t="shared" si="3"/>
        <v>76162183</v>
      </c>
      <c r="H24" s="19">
        <f t="shared" si="3"/>
        <v>-256488543</v>
      </c>
      <c r="I24" s="19">
        <f t="shared" si="3"/>
        <v>-25181061</v>
      </c>
    </row>
    <row r="25" spans="1:9" x14ac:dyDescent="0.25">
      <c r="A25" s="39" t="s">
        <v>65</v>
      </c>
      <c r="B25" s="20">
        <v>211730599</v>
      </c>
      <c r="C25" s="20">
        <v>189157350</v>
      </c>
      <c r="D25" s="20">
        <v>192479034</v>
      </c>
      <c r="E25" s="20">
        <v>192884592</v>
      </c>
      <c r="F25" s="20">
        <v>103541606</v>
      </c>
      <c r="G25" s="20">
        <v>290943535</v>
      </c>
      <c r="H25" s="20">
        <v>367105718</v>
      </c>
      <c r="I25" s="20">
        <v>110617175</v>
      </c>
    </row>
    <row r="26" spans="1:9" x14ac:dyDescent="0.25">
      <c r="A26" s="38" t="s">
        <v>80</v>
      </c>
      <c r="B26" s="20"/>
      <c r="C26" s="20"/>
      <c r="D26" s="20"/>
      <c r="E26" s="20"/>
      <c r="F26" s="20"/>
      <c r="G26" s="20"/>
      <c r="H26" s="20"/>
      <c r="I26" s="20">
        <v>1171471</v>
      </c>
    </row>
    <row r="27" spans="1:9" x14ac:dyDescent="0.25">
      <c r="A27" s="38" t="s">
        <v>66</v>
      </c>
      <c r="B27" s="19">
        <f>SUM(B24:B25)</f>
        <v>189157350</v>
      </c>
      <c r="C27" s="19">
        <f t="shared" ref="C27:H27" si="4">SUM(C24:C25)</f>
        <v>192479034</v>
      </c>
      <c r="D27" s="19">
        <f t="shared" si="4"/>
        <v>192884592</v>
      </c>
      <c r="E27" s="19">
        <f t="shared" si="4"/>
        <v>103541606</v>
      </c>
      <c r="F27" s="19">
        <f t="shared" si="4"/>
        <v>290943535</v>
      </c>
      <c r="G27" s="19">
        <f t="shared" si="4"/>
        <v>367105718</v>
      </c>
      <c r="H27" s="19">
        <f t="shared" si="4"/>
        <v>110617175</v>
      </c>
      <c r="I27" s="19">
        <f>SUM(I24:I26)</f>
        <v>86607585</v>
      </c>
    </row>
    <row r="28" spans="1:9" x14ac:dyDescent="0.25">
      <c r="B28" s="19"/>
      <c r="C28" s="19"/>
      <c r="D28" s="19"/>
      <c r="E28" s="19"/>
      <c r="F28" s="19"/>
      <c r="G28" s="19"/>
    </row>
    <row r="29" spans="1:9" ht="15.75" x14ac:dyDescent="0.25">
      <c r="A29" s="4"/>
      <c r="B29" s="29"/>
      <c r="C29" s="29"/>
      <c r="D29" s="29"/>
      <c r="E29" s="29"/>
      <c r="F29" s="29"/>
      <c r="G29" s="29"/>
    </row>
    <row r="31" spans="1:9" x14ac:dyDescent="0.25">
      <c r="A31" s="38" t="s">
        <v>67</v>
      </c>
      <c r="B31" s="10">
        <f>B11/('1'!B39/10)</f>
        <v>-15.749838222222222</v>
      </c>
      <c r="C31" s="10">
        <f>C11/('1'!C39/10)</f>
        <v>31.7935832</v>
      </c>
      <c r="D31" s="10">
        <f>D11/('1'!D39/10)</f>
        <v>9.6039588444444437</v>
      </c>
      <c r="E31" s="10">
        <f>E11/('1'!E39/10)</f>
        <v>28.44338551111111</v>
      </c>
      <c r="F31" s="10">
        <f>F11/('1'!F39/10)</f>
        <v>8.6253664000000008</v>
      </c>
      <c r="G31" s="10">
        <f>G11/('1'!G39/10)</f>
        <v>76.332391733333338</v>
      </c>
      <c r="H31" s="10">
        <f>H11/('1'!H39/10)</f>
        <v>81.545883022222228</v>
      </c>
      <c r="I31" s="10">
        <f>I11/('1'!I39/10)</f>
        <v>86.285704444444448</v>
      </c>
    </row>
    <row r="32" spans="1:9" x14ac:dyDescent="0.25">
      <c r="A32" s="38" t="s">
        <v>68</v>
      </c>
      <c r="B32">
        <v>11250000</v>
      </c>
      <c r="C32">
        <v>11250000</v>
      </c>
      <c r="D32">
        <v>11250000</v>
      </c>
      <c r="E32">
        <v>11250000</v>
      </c>
      <c r="F32">
        <v>11250000</v>
      </c>
      <c r="G32">
        <v>11250000</v>
      </c>
      <c r="H32">
        <v>11250000</v>
      </c>
      <c r="I32">
        <v>11250001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A7" sqref="A7:A13"/>
    </sheetView>
  </sheetViews>
  <sheetFormatPr defaultRowHeight="15" x14ac:dyDescent="0.25"/>
  <cols>
    <col min="1" max="1" width="31.28515625" bestFit="1" customWidth="1"/>
  </cols>
  <sheetData>
    <row r="1" spans="1:8" ht="15.75" x14ac:dyDescent="0.25">
      <c r="A1" s="4" t="s">
        <v>22</v>
      </c>
    </row>
    <row r="2" spans="1:8" x14ac:dyDescent="0.25">
      <c r="A2" s="3" t="s">
        <v>75</v>
      </c>
    </row>
    <row r="3" spans="1:8" ht="15.75" x14ac:dyDescent="0.25">
      <c r="A3" s="4" t="s">
        <v>47</v>
      </c>
    </row>
    <row r="6" spans="1:8" x14ac:dyDescent="0.25">
      <c r="A6" s="3"/>
      <c r="B6">
        <v>2012</v>
      </c>
      <c r="C6">
        <v>2013</v>
      </c>
      <c r="D6">
        <v>2014</v>
      </c>
      <c r="E6">
        <v>2015</v>
      </c>
      <c r="F6">
        <v>2016</v>
      </c>
      <c r="G6">
        <v>2017</v>
      </c>
      <c r="H6">
        <v>2018</v>
      </c>
    </row>
    <row r="7" spans="1:8" x14ac:dyDescent="0.25">
      <c r="A7" s="6" t="s">
        <v>76</v>
      </c>
      <c r="B7" s="30">
        <f>'2'!B25/'1'!B19</f>
        <v>3.1690291864808991E-2</v>
      </c>
      <c r="C7" s="30">
        <f>'2'!C25/'1'!C19</f>
        <v>2.774370399993906E-2</v>
      </c>
      <c r="D7" s="30">
        <f>'2'!D25/'1'!D19</f>
        <v>1.6618007754709813E-2</v>
      </c>
      <c r="E7" s="30">
        <f>'2'!E25/'1'!E19</f>
        <v>4.0654865196598318E-3</v>
      </c>
      <c r="F7" s="30">
        <f>'2'!F25/'1'!F19</f>
        <v>-7.0901780690321835E-3</v>
      </c>
      <c r="G7" s="30">
        <f>'2'!G25/'1'!G19</f>
        <v>5.9623988497573815E-3</v>
      </c>
      <c r="H7" s="30">
        <f>'2'!H25/'1'!H19</f>
        <v>8.6318111976887157E-3</v>
      </c>
    </row>
    <row r="8" spans="1:8" x14ac:dyDescent="0.25">
      <c r="A8" s="6" t="s">
        <v>77</v>
      </c>
      <c r="B8" s="30">
        <f>'2'!B25/'1'!B38</f>
        <v>0.113198691906786</v>
      </c>
      <c r="C8" s="30">
        <f>'2'!C25/'1'!C38</f>
        <v>0.10641868562047863</v>
      </c>
      <c r="D8" s="30">
        <f>'2'!D25/'1'!D38</f>
        <v>7.7007594941794544E-2</v>
      </c>
      <c r="E8" s="30">
        <f>'2'!E25/'1'!E38</f>
        <v>1.9918049827790493E-2</v>
      </c>
      <c r="F8" s="30">
        <f>'2'!F25/'1'!F38</f>
        <v>-3.796209856020652E-2</v>
      </c>
      <c r="G8" s="30">
        <f>'2'!G25/'1'!G38</f>
        <v>3.2060537302959533E-2</v>
      </c>
      <c r="H8" s="30">
        <f>'2'!H25/'1'!H38</f>
        <v>4.7216079525425225E-2</v>
      </c>
    </row>
    <row r="9" spans="1:8" x14ac:dyDescent="0.25">
      <c r="A9" s="6" t="s">
        <v>40</v>
      </c>
      <c r="B9" s="31">
        <f>'1'!B24/'1'!B38</f>
        <v>0.27487937134515178</v>
      </c>
      <c r="C9" s="31">
        <f>'1'!C24/'1'!C38</f>
        <v>0.2425376028573322</v>
      </c>
      <c r="D9" s="31">
        <f>'1'!D24/'1'!D38</f>
        <v>0.35653635011809365</v>
      </c>
      <c r="E9" s="31">
        <f>'1'!E24/'1'!E38</f>
        <v>0.21423803873565039</v>
      </c>
      <c r="F9" s="31">
        <f>'1'!F24/'1'!F38</f>
        <v>0.33115790969734865</v>
      </c>
      <c r="G9" s="31">
        <f>'1'!G24/'1'!G38</f>
        <v>0.24213877019680849</v>
      </c>
      <c r="H9" s="31">
        <f>'1'!H24/'1'!H38</f>
        <v>0.38785119340872615</v>
      </c>
    </row>
    <row r="10" spans="1:8" x14ac:dyDescent="0.25">
      <c r="A10" s="6" t="s">
        <v>41</v>
      </c>
      <c r="B10" s="31">
        <f>'1'!B13/'1'!B27</f>
        <v>1.1968727860826702</v>
      </c>
      <c r="C10" s="31">
        <f>'1'!C13/'1'!C27</f>
        <v>1.1852452793662318</v>
      </c>
      <c r="D10" s="31">
        <f>'1'!D13/'1'!D27</f>
        <v>1.1660418503174101</v>
      </c>
      <c r="E10" s="31">
        <f>'1'!E13/'1'!E27</f>
        <v>1.0773964899517199</v>
      </c>
      <c r="F10" s="31">
        <f>'1'!F13/'1'!F27</f>
        <v>1.0711436653650934</v>
      </c>
      <c r="G10" s="31">
        <f>'1'!G13/'1'!G27</f>
        <v>1.0315466248115788</v>
      </c>
      <c r="H10" s="31">
        <f>'1'!H13/'1'!H27</f>
        <v>1.004922168960692</v>
      </c>
    </row>
    <row r="11" spans="1:8" x14ac:dyDescent="0.25">
      <c r="A11" s="6" t="s">
        <v>78</v>
      </c>
      <c r="B11" s="30">
        <f>'2'!B25/'2'!B6</f>
        <v>2.6553640510139774E-2</v>
      </c>
      <c r="C11" s="30">
        <f>'2'!C25/'2'!C6</f>
        <v>2.4280833128112567E-2</v>
      </c>
      <c r="D11" s="30">
        <f>'2'!D25/'2'!D6</f>
        <v>1.7716019592429692E-2</v>
      </c>
      <c r="E11" s="30">
        <f>'2'!E25/'2'!E6</f>
        <v>4.6119782616973488E-3</v>
      </c>
      <c r="F11" s="30">
        <f>'2'!F25/'2'!F6</f>
        <v>-1.7213844217204854E-2</v>
      </c>
      <c r="G11" s="30">
        <f>'2'!G25/'2'!G6</f>
        <v>5.7751428550008024E-3</v>
      </c>
      <c r="H11" s="30">
        <f>'2'!H25/'2'!H6</f>
        <v>8.1410268349806792E-3</v>
      </c>
    </row>
    <row r="12" spans="1:8" x14ac:dyDescent="0.25">
      <c r="A12" t="s">
        <v>42</v>
      </c>
      <c r="B12" s="30">
        <f>'2'!B25/'2'!B6</f>
        <v>2.6553640510139774E-2</v>
      </c>
      <c r="C12" s="30">
        <f>'2'!C25/'2'!C6</f>
        <v>2.4280833128112567E-2</v>
      </c>
      <c r="D12" s="30">
        <f>'2'!D25/'2'!D6</f>
        <v>1.7716019592429692E-2</v>
      </c>
      <c r="E12" s="30">
        <f>'2'!E25/'2'!E6</f>
        <v>4.6119782616973488E-3</v>
      </c>
      <c r="F12" s="30">
        <f>'2'!F25/'2'!F6</f>
        <v>-1.7213844217204854E-2</v>
      </c>
      <c r="G12" s="30">
        <f>'2'!G25/'2'!G6</f>
        <v>5.7751428550008024E-3</v>
      </c>
      <c r="H12" s="30">
        <f>'2'!H25/'2'!H6</f>
        <v>8.1410268349806792E-3</v>
      </c>
    </row>
    <row r="13" spans="1:8" x14ac:dyDescent="0.25">
      <c r="A13" s="6" t="s">
        <v>79</v>
      </c>
      <c r="B13" s="30">
        <f>'2'!B25/('1'!B38+'1'!B24)</f>
        <v>8.8791688414683267E-2</v>
      </c>
      <c r="C13" s="30">
        <f>'2'!C25/('1'!C38+'1'!C24)</f>
        <v>8.564624955877298E-2</v>
      </c>
      <c r="D13" s="30">
        <f>'2'!D25/('1'!D38+'1'!D24)</f>
        <v>5.6767807906578129E-2</v>
      </c>
      <c r="E13" s="30">
        <f>'2'!E25/('1'!E38+'1'!E24)</f>
        <v>1.6403743905544717E-2</v>
      </c>
      <c r="F13" s="30">
        <f>'2'!F25/('1'!F38+'1'!F24)</f>
        <v>-2.8518103136867933E-2</v>
      </c>
      <c r="G13" s="30">
        <f>'2'!G25/('1'!G38+'1'!G24)</f>
        <v>2.5810753252536959E-2</v>
      </c>
      <c r="H13" s="30">
        <f>'2'!H25/('1'!H38+'1'!H24)</f>
        <v>3.4020995730426232E-2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Ratio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Saikat Sunny</dc:creator>
  <cp:lastModifiedBy>Anik</cp:lastModifiedBy>
  <dcterms:created xsi:type="dcterms:W3CDTF">2017-04-17T04:07:28Z</dcterms:created>
  <dcterms:modified xsi:type="dcterms:W3CDTF">2020-04-12T16:05:01Z</dcterms:modified>
</cp:coreProperties>
</file>