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Cement\A\"/>
    </mc:Choice>
  </mc:AlternateContent>
  <bookViews>
    <workbookView xWindow="0" yWindow="0" windowWidth="20490" windowHeight="7755"/>
  </bookViews>
  <sheets>
    <sheet name="1" sheetId="1" r:id="rId1"/>
    <sheet name="2" sheetId="2" r:id="rId2"/>
    <sheet name="3" sheetId="3" r:id="rId3"/>
    <sheet name="Rat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6" i="1"/>
  <c r="I7" i="4" l="1"/>
  <c r="I8" i="4"/>
  <c r="I14" i="3"/>
  <c r="I29" i="3"/>
  <c r="I17" i="3"/>
  <c r="I11" i="3"/>
  <c r="I19" i="2"/>
  <c r="I7" i="2"/>
  <c r="I13" i="2" s="1"/>
  <c r="I51" i="1"/>
  <c r="I42" i="1"/>
  <c r="I50" i="1" s="1"/>
  <c r="I28" i="1"/>
  <c r="I40" i="1" s="1"/>
  <c r="I48" i="1" s="1"/>
  <c r="I23" i="1"/>
  <c r="I11" i="1"/>
  <c r="I6" i="1"/>
  <c r="I16" i="2" l="1"/>
  <c r="I18" i="2" s="1"/>
  <c r="I22" i="2" s="1"/>
  <c r="I10" i="4"/>
  <c r="I31" i="3"/>
  <c r="I34" i="3" s="1"/>
  <c r="I36" i="3"/>
  <c r="I19" i="1"/>
  <c r="I25" i="2" l="1"/>
  <c r="I5" i="4"/>
  <c r="I6" i="4"/>
  <c r="I9" i="4"/>
  <c r="I11" i="4"/>
  <c r="C51" i="1"/>
  <c r="D51" i="1"/>
  <c r="E51" i="1"/>
  <c r="F51" i="1"/>
  <c r="G51" i="1"/>
  <c r="H51" i="1"/>
  <c r="B51" i="1"/>
  <c r="E15" i="3" l="1"/>
  <c r="B11" i="3"/>
  <c r="C11" i="3"/>
  <c r="D11" i="3"/>
  <c r="D36" i="3" s="1"/>
  <c r="F11" i="3"/>
  <c r="G11" i="3"/>
  <c r="H11" i="3"/>
  <c r="E11" i="3"/>
  <c r="C42" i="1"/>
  <c r="D42" i="1"/>
  <c r="E42" i="1"/>
  <c r="F42" i="1"/>
  <c r="G42" i="1"/>
  <c r="H42" i="1"/>
  <c r="B42" i="1"/>
  <c r="C29" i="3" l="1"/>
  <c r="D29" i="3"/>
  <c r="E29" i="3"/>
  <c r="F29" i="3"/>
  <c r="G29" i="3"/>
  <c r="H29" i="3"/>
  <c r="B29" i="3"/>
  <c r="C17" i="3"/>
  <c r="D17" i="3"/>
  <c r="E17" i="3"/>
  <c r="F17" i="3"/>
  <c r="G17" i="3"/>
  <c r="H17" i="3"/>
  <c r="B17" i="3"/>
  <c r="C28" i="1"/>
  <c r="D28" i="1"/>
  <c r="E28" i="1"/>
  <c r="F28" i="1"/>
  <c r="G28" i="1"/>
  <c r="H28" i="1"/>
  <c r="B28" i="1"/>
  <c r="C23" i="1"/>
  <c r="D23" i="1"/>
  <c r="E23" i="1"/>
  <c r="F23" i="1"/>
  <c r="G23" i="1"/>
  <c r="H23" i="1"/>
  <c r="B23" i="1"/>
  <c r="G7" i="4"/>
  <c r="C7" i="4"/>
  <c r="D7" i="4"/>
  <c r="E7" i="4"/>
  <c r="F7" i="4"/>
  <c r="H7" i="4"/>
  <c r="B7" i="4"/>
  <c r="C11" i="1"/>
  <c r="D11" i="1"/>
  <c r="E11" i="1"/>
  <c r="F11" i="1"/>
  <c r="G11" i="1"/>
  <c r="H11" i="1"/>
  <c r="J11" i="1"/>
  <c r="C6" i="1"/>
  <c r="D6" i="1"/>
  <c r="E6" i="1"/>
  <c r="F6" i="1"/>
  <c r="G6" i="1"/>
  <c r="H6" i="1"/>
  <c r="F8" i="4" l="1"/>
  <c r="B8" i="4"/>
  <c r="E8" i="4"/>
  <c r="H8" i="4"/>
  <c r="D8" i="4"/>
  <c r="G8" i="4"/>
  <c r="C8" i="4"/>
  <c r="F36" i="3"/>
  <c r="H36" i="3"/>
  <c r="E36" i="3"/>
  <c r="G36" i="3"/>
  <c r="C19" i="2"/>
  <c r="D19" i="2"/>
  <c r="E19" i="2"/>
  <c r="F19" i="2"/>
  <c r="G19" i="2"/>
  <c r="H19" i="2"/>
  <c r="J16" i="2"/>
  <c r="B19" i="2"/>
  <c r="G7" i="2" l="1"/>
  <c r="G13" i="2" s="1"/>
  <c r="H7" i="2"/>
  <c r="H13" i="2" s="1"/>
  <c r="H40" i="1"/>
  <c r="H50" i="1"/>
  <c r="H19" i="1"/>
  <c r="C7" i="2"/>
  <c r="C13" i="2" s="1"/>
  <c r="D7" i="2"/>
  <c r="D13" i="2" s="1"/>
  <c r="E7" i="2"/>
  <c r="E13" i="2" s="1"/>
  <c r="F7" i="2"/>
  <c r="F13" i="2" s="1"/>
  <c r="B7" i="2"/>
  <c r="B13" i="2" s="1"/>
  <c r="B16" i="2" l="1"/>
  <c r="B10" i="4"/>
  <c r="C16" i="2"/>
  <c r="C18" i="2" s="1"/>
  <c r="C22" i="2" s="1"/>
  <c r="C10" i="4"/>
  <c r="H16" i="2"/>
  <c r="H18" i="2" s="1"/>
  <c r="H22" i="2" s="1"/>
  <c r="H10" i="4"/>
  <c r="E16" i="2"/>
  <c r="E18" i="2" s="1"/>
  <c r="E22" i="2" s="1"/>
  <c r="E10" i="4"/>
  <c r="D16" i="2"/>
  <c r="D18" i="2" s="1"/>
  <c r="D22" i="2" s="1"/>
  <c r="D10" i="4"/>
  <c r="F16" i="2"/>
  <c r="F18" i="2" s="1"/>
  <c r="F22" i="2" s="1"/>
  <c r="F10" i="4"/>
  <c r="G16" i="2"/>
  <c r="G18" i="2" s="1"/>
  <c r="G22" i="2" s="1"/>
  <c r="G10" i="4"/>
  <c r="H31" i="3"/>
  <c r="H34" i="3" s="1"/>
  <c r="G31" i="3"/>
  <c r="G34" i="3" s="1"/>
  <c r="H48" i="1"/>
  <c r="C36" i="3"/>
  <c r="B36" i="3"/>
  <c r="E25" i="2" l="1"/>
  <c r="E6" i="4"/>
  <c r="E9" i="4"/>
  <c r="E11" i="4"/>
  <c r="C25" i="2"/>
  <c r="C9" i="4"/>
  <c r="C11" i="4"/>
  <c r="C6" i="4"/>
  <c r="F25" i="2"/>
  <c r="F6" i="4"/>
  <c r="F9" i="4"/>
  <c r="F11" i="4"/>
  <c r="G25" i="2"/>
  <c r="G9" i="4"/>
  <c r="G11" i="4"/>
  <c r="G6" i="4"/>
  <c r="D25" i="2"/>
  <c r="D9" i="4"/>
  <c r="D11" i="4"/>
  <c r="D6" i="4"/>
  <c r="H25" i="2"/>
  <c r="H9" i="4"/>
  <c r="H11" i="4"/>
  <c r="H5" i="4"/>
  <c r="H6" i="4"/>
  <c r="B31" i="3"/>
  <c r="B34" i="3" s="1"/>
  <c r="C31" i="3"/>
  <c r="C34" i="3" s="1"/>
  <c r="F31" i="3"/>
  <c r="F34" i="3" s="1"/>
  <c r="E31" i="3"/>
  <c r="E34" i="3" s="1"/>
  <c r="D31" i="3"/>
  <c r="D34" i="3" s="1"/>
  <c r="D50" i="1"/>
  <c r="E50" i="1"/>
  <c r="F50" i="1"/>
  <c r="G50" i="1"/>
  <c r="E19" i="1"/>
  <c r="E5" i="4" s="1"/>
  <c r="B50" i="1"/>
  <c r="C50" i="1" l="1"/>
  <c r="B19" i="1"/>
  <c r="D40" i="1"/>
  <c r="D48" i="1" s="1"/>
  <c r="D19" i="1"/>
  <c r="D5" i="4" s="1"/>
  <c r="F19" i="1"/>
  <c r="F5" i="4" s="1"/>
  <c r="G19" i="1"/>
  <c r="G5" i="4" s="1"/>
  <c r="E40" i="1"/>
  <c r="E48" i="1" s="1"/>
  <c r="G40" i="1"/>
  <c r="G48" i="1" s="1"/>
  <c r="F40" i="1"/>
  <c r="F48" i="1" s="1"/>
  <c r="B40" i="1"/>
  <c r="B48" i="1" s="1"/>
  <c r="C40" i="1"/>
  <c r="C48" i="1" s="1"/>
  <c r="C19" i="1"/>
  <c r="C5" i="4" s="1"/>
  <c r="B18" i="2" l="1"/>
  <c r="B22" i="2" s="1"/>
  <c r="B25" i="2" l="1"/>
  <c r="B11" i="4"/>
  <c r="B5" i="4"/>
  <c r="B9" i="4"/>
  <c r="B6" i="4"/>
</calcChain>
</file>

<file path=xl/sharedStrings.xml><?xml version="1.0" encoding="utf-8"?>
<sst xmlns="http://schemas.openxmlformats.org/spreadsheetml/2006/main" count="100" uniqueCount="89">
  <si>
    <t>ASSETS</t>
  </si>
  <si>
    <t>NON CURRENT ASSETS</t>
  </si>
  <si>
    <t>CURRENT ASSETS</t>
  </si>
  <si>
    <t>Share Capital</t>
  </si>
  <si>
    <t>Retained Earnings</t>
  </si>
  <si>
    <t>Gross Profit</t>
  </si>
  <si>
    <t>Current</t>
  </si>
  <si>
    <t>Deferred</t>
  </si>
  <si>
    <t>Inventories</t>
  </si>
  <si>
    <t>Advances, Deposits &amp; Pre-Payments</t>
  </si>
  <si>
    <t>Non Current Liabilities</t>
  </si>
  <si>
    <t>Finance Expenses</t>
  </si>
  <si>
    <t xml:space="preserve">Selling and Distribiution expenses </t>
  </si>
  <si>
    <t>Contribution to W.P and Welfare fund</t>
  </si>
  <si>
    <t>Property,Plant  and  Equipment</t>
  </si>
  <si>
    <t>Investment</t>
  </si>
  <si>
    <t>Capital Work in Progress</t>
  </si>
  <si>
    <t>Trade Debtors</t>
  </si>
  <si>
    <t>Other Receivables</t>
  </si>
  <si>
    <t>Cash and Cash Balances</t>
  </si>
  <si>
    <t>General Reserve</t>
  </si>
  <si>
    <t>Term Loan &amp; Lease Finance</t>
  </si>
  <si>
    <t>Deferred Income Tax</t>
  </si>
  <si>
    <t>Provision for Employees' Retiral Gratuity</t>
  </si>
  <si>
    <t>Current portion of Term Loan &amp; Lease Finance</t>
  </si>
  <si>
    <t>Current portion of Redeemable Debentures</t>
  </si>
  <si>
    <t>Creditors and Accruals</t>
  </si>
  <si>
    <t>Short Term Loan</t>
  </si>
  <si>
    <t>Due to Aramit Limited</t>
  </si>
  <si>
    <t>Unclaimed Dividend</t>
  </si>
  <si>
    <t>Proposed Dividend</t>
  </si>
  <si>
    <t>General and Administrative Expenses</t>
  </si>
  <si>
    <t>Other Operating Income</t>
  </si>
  <si>
    <t>Cash Received from Customers</t>
  </si>
  <si>
    <t>Cash Paid to Suppliers and Employees</t>
  </si>
  <si>
    <t>Income Tax Paid</t>
  </si>
  <si>
    <t>Interest paid on short term loan</t>
  </si>
  <si>
    <t>Capital expenditures</t>
  </si>
  <si>
    <t>Long Term Loan and Lease Finance</t>
  </si>
  <si>
    <t>Dividends paid</t>
  </si>
  <si>
    <t>Interest on Debentures</t>
  </si>
  <si>
    <t>Redemable debentures</t>
  </si>
  <si>
    <t>Share Premium</t>
  </si>
  <si>
    <t>Due from Associated Companies</t>
  </si>
  <si>
    <t>Provision from Income Tax</t>
  </si>
  <si>
    <t>Povision for WPP&amp;WF</t>
  </si>
  <si>
    <t>Due to Associated Companies</t>
  </si>
  <si>
    <t>Payment for WPP&amp;WF</t>
  </si>
  <si>
    <t>Due to associated companies</t>
  </si>
  <si>
    <t>Aramit Cement Limited</t>
  </si>
  <si>
    <t>Debt to Equity</t>
  </si>
  <si>
    <t>Current Ratio</t>
  </si>
  <si>
    <t>Operating Margin</t>
  </si>
  <si>
    <t>Ratios</t>
  </si>
  <si>
    <t>Net Margin</t>
  </si>
  <si>
    <t>Interest earned</t>
  </si>
  <si>
    <t>Balance Sheet</t>
  </si>
  <si>
    <t>As at year end</t>
  </si>
  <si>
    <t>Liabilities and Capital</t>
  </si>
  <si>
    <t>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</si>
  <si>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</si>
  <si>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</si>
  <si>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</si>
  <si>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</si>
  <si>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</si>
  <si>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</si>
  <si>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</si>
  <si>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</si>
  <si>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</si>
  <si>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</si>
  <si>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</si>
  <si>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</si>
  <si>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</si>
  <si>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</si>
  <si>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</si>
  <si>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</si>
  <si>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</si>
  <si>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</si>
  <si>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</si>
  <si>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</si>
  <si>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</si>
  <si>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</si>
  <si>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Effects of exchange rate changes on cash and cash equivalents</t>
  </si>
  <si>
    <t>Net Operating Cash Flow Per Share</t>
  </si>
  <si>
    <t>Shares to Calculate NOCFPS</t>
  </si>
  <si>
    <t>Return on Asset (ROA)</t>
  </si>
  <si>
    <t>Return on Equity (ROE)</t>
  </si>
  <si>
    <t>Return on Invested Capital (ROIC)</t>
  </si>
  <si>
    <t>Operating Incomes/Expenses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</si>
</sst>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/>
    <xf numFmtId="15" fontId="2" fillId="0" borderId="0" xfId="0" applyNumberFormat="1" applyFont="1"/>
    <xf numFmtId="2" fontId="1" fillId="0" borderId="0" xfId="0" applyNumberFormat="1" applyFont="1"/>
    <xf numFmtId="3" fontId="1" fillId="0" borderId="3" xfId="0" applyNumberFormat="1" applyFont="1" applyBorder="1"/>
    <xf numFmtId="0" fontId="3" fillId="0" borderId="0" xfId="0" applyFont="1"/>
    <xf numFmtId="2" fontId="1" fillId="0" borderId="3" xfId="0" applyNumberFormat="1" applyFont="1" applyBorder="1"/>
    <xf numFmtId="41" fontId="0" fillId="0" borderId="0" xfId="0" applyNumberFormat="1"/>
    <xf numFmtId="41" fontId="0" fillId="0" borderId="0" xfId="0" applyNumberFormat="1" applyFont="1"/>
    <xf numFmtId="41" fontId="1" fillId="0" borderId="4" xfId="0" applyNumberFormat="1" applyFont="1" applyBorder="1"/>
    <xf numFmtId="41" fontId="4" fillId="0" borderId="4" xfId="0" applyNumberFormat="1" applyFont="1" applyBorder="1"/>
    <xf numFmtId="41" fontId="1" fillId="0" borderId="0" xfId="0" applyNumberFormat="1" applyFont="1"/>
    <xf numFmtId="41" fontId="0" fillId="0" borderId="0" xfId="0" applyNumberFormat="1" applyBorder="1"/>
    <xf numFmtId="41" fontId="0" fillId="0" borderId="1" xfId="0" applyNumberFormat="1" applyBorder="1"/>
    <xf numFmtId="41" fontId="0" fillId="0" borderId="0" xfId="0" applyNumberFormat="1" applyFont="1" applyBorder="1"/>
    <xf numFmtId="41" fontId="0" fillId="0" borderId="2" xfId="0" applyNumberFormat="1" applyFont="1" applyBorder="1"/>
    <xf numFmtId="41" fontId="1" fillId="0" borderId="0" xfId="0" applyNumberFormat="1" applyFont="1" applyBorder="1"/>
    <xf numFmtId="41" fontId="1" fillId="0" borderId="2" xfId="0" applyNumberFormat="1" applyFont="1" applyBorder="1"/>
    <xf numFmtId="41" fontId="0" fillId="0" borderId="0" xfId="0" applyNumberFormat="1" applyAlignment="1">
      <alignment horizontal="right"/>
    </xf>
    <xf numFmtId="10" fontId="0" fillId="0" borderId="0" xfId="1" applyNumberFormat="1" applyFont="1"/>
    <xf numFmtId="2" fontId="0" fillId="0" borderId="0" xfId="0" applyNumberFormat="1"/>
    <xf numFmtId="0" fontId="1" fillId="0" borderId="1" xfId="0" applyFont="1" applyBorder="1" applyAlignment="1">
      <alignment horizontal="left"/>
    </xf>
    <xf numFmtId="0" fontId="6" fillId="0" borderId="0" xfId="0" applyFont="1"/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L14" sqref="L14"/>
    </sheetView>
  </sheetViews>
  <sheetFormatPr defaultRowHeight="15" x14ac:dyDescent="0.25"/>
  <cols>
    <col min="1" max="1" width="41.42578125" customWidth="1"/>
    <col min="2" max="2" width="14.28515625" bestFit="1" customWidth="1"/>
    <col min="3" max="6" width="15" bestFit="1" customWidth="1"/>
    <col min="7" max="9" width="14.28515625" bestFit="1" customWidth="1"/>
  </cols>
  <sheetData>
    <row r="1" spans="1:11" ht="15.75" x14ac:dyDescent="0.25">
      <c r="A1" s="3" t="s">
        <v>49</v>
      </c>
      <c r="B1" s="12"/>
      <c r="C1" s="12"/>
      <c r="D1" s="12"/>
      <c r="E1" s="12"/>
      <c r="F1" s="12"/>
      <c r="G1" s="12"/>
      <c r="H1" s="12"/>
    </row>
    <row r="2" spans="1:11" ht="15.75" x14ac:dyDescent="0.25">
      <c r="A2" s="3" t="s">
        <v>56</v>
      </c>
    </row>
    <row r="3" spans="1:11" ht="15.75" x14ac:dyDescent="0.25">
      <c r="A3" s="3" t="s">
        <v>57</v>
      </c>
    </row>
    <row r="4" spans="1:11" ht="15.75" x14ac:dyDescent="0.25">
      <c r="B4" s="7">
        <v>41090</v>
      </c>
      <c r="C4" s="7">
        <v>41455</v>
      </c>
      <c r="D4" s="7">
        <v>41820</v>
      </c>
      <c r="E4" s="7">
        <v>42185</v>
      </c>
      <c r="F4" s="7">
        <v>42551</v>
      </c>
      <c r="G4" s="7">
        <v>42916</v>
      </c>
      <c r="H4" s="7">
        <v>43281</v>
      </c>
      <c r="I4" s="7">
        <v>43646</v>
      </c>
    </row>
    <row r="5" spans="1:11" x14ac:dyDescent="0.25">
      <c r="A5" s="26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7" t="s">
        <v>1</v>
      </c>
      <c r="B6" s="16">
        <f>SUM(B7:B9)</f>
        <v>661589942</v>
      </c>
      <c r="C6" s="16">
        <f t="shared" ref="C6:I6" si="0">SUM(C7:C9)</f>
        <v>724131370</v>
      </c>
      <c r="D6" s="16">
        <f t="shared" si="0"/>
        <v>828806609</v>
      </c>
      <c r="E6" s="16">
        <f t="shared" si="0"/>
        <v>884688416</v>
      </c>
      <c r="F6" s="16">
        <f t="shared" si="0"/>
        <v>0</v>
      </c>
      <c r="G6" s="16">
        <f t="shared" si="0"/>
        <v>964432472</v>
      </c>
      <c r="H6" s="16">
        <f t="shared" si="0"/>
        <v>1075715332</v>
      </c>
      <c r="I6" s="16">
        <f t="shared" si="0"/>
        <v>1168429339</v>
      </c>
      <c r="J6" s="12"/>
      <c r="K6" s="12"/>
    </row>
    <row r="7" spans="1:11" x14ac:dyDescent="0.25">
      <c r="A7" t="s">
        <v>14</v>
      </c>
      <c r="B7" s="13">
        <v>102827859</v>
      </c>
      <c r="C7" s="12">
        <v>110350575</v>
      </c>
      <c r="D7" s="12">
        <v>82533940</v>
      </c>
      <c r="E7" s="12">
        <v>85656651</v>
      </c>
      <c r="F7" s="13"/>
      <c r="G7" s="13">
        <v>884725099</v>
      </c>
      <c r="H7" s="13">
        <v>891778059</v>
      </c>
      <c r="I7" s="12">
        <v>891048709</v>
      </c>
      <c r="J7" s="12"/>
      <c r="K7" s="12"/>
    </row>
    <row r="8" spans="1:11" x14ac:dyDescent="0.25">
      <c r="A8" t="s">
        <v>15</v>
      </c>
      <c r="B8" s="13">
        <v>6782500</v>
      </c>
      <c r="C8" s="12">
        <v>6782500</v>
      </c>
      <c r="D8" s="12">
        <v>39532500</v>
      </c>
      <c r="E8" s="12">
        <v>39532500</v>
      </c>
      <c r="F8" s="13"/>
      <c r="G8" s="13">
        <v>39532500</v>
      </c>
      <c r="H8" s="13">
        <v>39532500</v>
      </c>
      <c r="I8" s="13">
        <v>39532500</v>
      </c>
      <c r="J8" s="12"/>
      <c r="K8" s="12"/>
    </row>
    <row r="9" spans="1:11" x14ac:dyDescent="0.25">
      <c r="A9" t="s">
        <v>16</v>
      </c>
      <c r="B9" s="13">
        <v>551979583</v>
      </c>
      <c r="C9" s="12">
        <v>606998295</v>
      </c>
      <c r="D9" s="12">
        <v>706740169</v>
      </c>
      <c r="E9" s="12">
        <v>759499265</v>
      </c>
      <c r="F9" s="13"/>
      <c r="G9" s="13">
        <v>40174873</v>
      </c>
      <c r="H9" s="13">
        <v>144404773</v>
      </c>
      <c r="I9" s="12">
        <v>237848130</v>
      </c>
      <c r="J9" s="12"/>
      <c r="K9" s="12"/>
    </row>
    <row r="10" spans="1:1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27" t="s">
        <v>2</v>
      </c>
      <c r="B11" s="16">
        <f>SUM(B12:B18)</f>
        <v>881339136</v>
      </c>
      <c r="C11" s="16">
        <f t="shared" ref="C11:J11" si="1">SUM(C12:C18)</f>
        <v>862608806</v>
      </c>
      <c r="D11" s="16">
        <f t="shared" si="1"/>
        <v>1040809655</v>
      </c>
      <c r="E11" s="16">
        <f t="shared" si="1"/>
        <v>1276401301</v>
      </c>
      <c r="F11" s="16">
        <f t="shared" si="1"/>
        <v>0</v>
      </c>
      <c r="G11" s="16">
        <f t="shared" si="1"/>
        <v>2363568773</v>
      </c>
      <c r="H11" s="16">
        <f t="shared" si="1"/>
        <v>3024618944</v>
      </c>
      <c r="I11" s="16">
        <f t="shared" si="1"/>
        <v>3619059595</v>
      </c>
      <c r="J11" s="16">
        <f t="shared" si="1"/>
        <v>0</v>
      </c>
      <c r="K11" s="12"/>
    </row>
    <row r="12" spans="1:11" x14ac:dyDescent="0.25">
      <c r="A12" s="5" t="s">
        <v>8</v>
      </c>
      <c r="B12" s="13">
        <v>140770770</v>
      </c>
      <c r="C12" s="13">
        <v>91035394</v>
      </c>
      <c r="D12" s="13">
        <v>149365619</v>
      </c>
      <c r="E12" s="13">
        <v>123793868</v>
      </c>
      <c r="F12" s="13"/>
      <c r="G12" s="13">
        <v>93376840</v>
      </c>
      <c r="H12" s="13">
        <v>196676351</v>
      </c>
      <c r="I12" s="12">
        <v>128023667</v>
      </c>
      <c r="J12" s="12"/>
      <c r="K12" s="12"/>
    </row>
    <row r="13" spans="1:11" x14ac:dyDescent="0.25">
      <c r="A13" t="s">
        <v>17</v>
      </c>
      <c r="B13" s="12">
        <v>299142030</v>
      </c>
      <c r="C13" s="13">
        <v>298503853</v>
      </c>
      <c r="D13" s="13">
        <v>335897318</v>
      </c>
      <c r="E13" s="13">
        <v>512599699</v>
      </c>
      <c r="F13" s="13"/>
      <c r="G13" s="13">
        <v>1442735906</v>
      </c>
      <c r="H13" s="13">
        <v>1726756394</v>
      </c>
      <c r="I13" s="12">
        <v>2107210444</v>
      </c>
      <c r="J13" s="12"/>
      <c r="K13" s="12"/>
    </row>
    <row r="14" spans="1:11" x14ac:dyDescent="0.25">
      <c r="A14" t="s">
        <v>9</v>
      </c>
      <c r="B14" s="12">
        <v>208862968</v>
      </c>
      <c r="C14" s="12">
        <v>189531029</v>
      </c>
      <c r="D14" s="12">
        <v>290470456</v>
      </c>
      <c r="E14" s="12">
        <v>362482088</v>
      </c>
      <c r="F14" s="12"/>
      <c r="G14" s="12">
        <v>466266530</v>
      </c>
      <c r="H14" s="12">
        <v>599676261</v>
      </c>
      <c r="I14" s="12">
        <v>667896348</v>
      </c>
      <c r="J14" s="12"/>
      <c r="K14" s="12"/>
    </row>
    <row r="15" spans="1:11" x14ac:dyDescent="0.25">
      <c r="A15" t="s">
        <v>43</v>
      </c>
      <c r="B15" s="12">
        <v>208401287</v>
      </c>
      <c r="C15" s="12">
        <v>270767453</v>
      </c>
      <c r="D15" s="12">
        <v>245649836</v>
      </c>
      <c r="E15" s="12">
        <v>239919795</v>
      </c>
      <c r="F15" s="12"/>
      <c r="G15" s="12">
        <v>331704495</v>
      </c>
      <c r="H15" s="12">
        <v>431365258</v>
      </c>
      <c r="I15" s="12">
        <v>635816554</v>
      </c>
      <c r="J15" s="12"/>
      <c r="K15" s="12"/>
    </row>
    <row r="16" spans="1:11" x14ac:dyDescent="0.25">
      <c r="A16" t="s">
        <v>18</v>
      </c>
      <c r="B16" s="12">
        <v>3546955</v>
      </c>
      <c r="C16" s="12">
        <v>3546955</v>
      </c>
      <c r="D16" s="12">
        <v>6366562</v>
      </c>
      <c r="E16" s="12">
        <v>3598956</v>
      </c>
      <c r="F16" s="12"/>
      <c r="G16" s="12">
        <v>3598955</v>
      </c>
      <c r="H16" s="12">
        <v>3248955</v>
      </c>
      <c r="I16" s="12">
        <v>2898955</v>
      </c>
      <c r="J16" s="12"/>
      <c r="K16" s="12"/>
    </row>
    <row r="17" spans="1:11" x14ac:dyDescent="0.25">
      <c r="A17" t="s">
        <v>19</v>
      </c>
      <c r="B17" s="12">
        <v>20615126</v>
      </c>
      <c r="C17" s="12">
        <v>9224122</v>
      </c>
      <c r="D17" s="12">
        <v>13059864</v>
      </c>
      <c r="E17" s="12">
        <v>34006895</v>
      </c>
      <c r="F17" s="12"/>
      <c r="G17" s="12">
        <v>25886047</v>
      </c>
      <c r="H17" s="12">
        <v>66895725</v>
      </c>
      <c r="I17" s="12">
        <v>77213627</v>
      </c>
      <c r="J17" s="12"/>
      <c r="K17" s="12"/>
    </row>
    <row r="18" spans="1:11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2"/>
      <c r="B19" s="16">
        <f t="shared" ref="B19:I19" si="2">SUM(B6,B11)</f>
        <v>1542929078</v>
      </c>
      <c r="C19" s="16">
        <f t="shared" si="2"/>
        <v>1586740176</v>
      </c>
      <c r="D19" s="16">
        <f t="shared" si="2"/>
        <v>1869616264</v>
      </c>
      <c r="E19" s="16">
        <f t="shared" si="2"/>
        <v>2161089717</v>
      </c>
      <c r="F19" s="16">
        <f t="shared" si="2"/>
        <v>0</v>
      </c>
      <c r="G19" s="16">
        <f t="shared" si="2"/>
        <v>3328001245</v>
      </c>
      <c r="H19" s="16">
        <f t="shared" si="2"/>
        <v>4100334276</v>
      </c>
      <c r="I19" s="16">
        <f t="shared" si="2"/>
        <v>4787488934</v>
      </c>
      <c r="J19" s="12"/>
      <c r="K19" s="12"/>
    </row>
    <row r="20" spans="1:1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.75" x14ac:dyDescent="0.25">
      <c r="A21" s="28" t="s">
        <v>58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.75" x14ac:dyDescent="0.25">
      <c r="A22" s="29" t="s">
        <v>59</v>
      </c>
    </row>
    <row r="23" spans="1:11" x14ac:dyDescent="0.25">
      <c r="A23" s="27" t="s">
        <v>10</v>
      </c>
      <c r="B23" s="16">
        <f>SUM(B24:B26)</f>
        <v>24531649</v>
      </c>
      <c r="C23" s="16">
        <f t="shared" ref="C23:I23" si="3">SUM(C24:C26)</f>
        <v>17622888</v>
      </c>
      <c r="D23" s="16">
        <f t="shared" si="3"/>
        <v>209920345</v>
      </c>
      <c r="E23" s="16">
        <f t="shared" si="3"/>
        <v>580738297</v>
      </c>
      <c r="F23" s="16">
        <f t="shared" si="3"/>
        <v>0</v>
      </c>
      <c r="G23" s="16">
        <f t="shared" si="3"/>
        <v>541986616</v>
      </c>
      <c r="H23" s="16">
        <f t="shared" si="3"/>
        <v>752454767</v>
      </c>
      <c r="I23" s="16">
        <f t="shared" si="3"/>
        <v>481973808</v>
      </c>
      <c r="J23" s="12"/>
      <c r="K23" s="12"/>
    </row>
    <row r="24" spans="1:11" x14ac:dyDescent="0.25">
      <c r="A24" t="s">
        <v>21</v>
      </c>
      <c r="B24" s="12">
        <v>4684613</v>
      </c>
      <c r="C24" s="12">
        <v>2076106</v>
      </c>
      <c r="D24" s="12">
        <v>196365784</v>
      </c>
      <c r="E24" s="12">
        <v>562710084</v>
      </c>
      <c r="F24" s="12"/>
      <c r="G24" s="12">
        <v>497662762</v>
      </c>
      <c r="H24" s="12">
        <v>693332563</v>
      </c>
      <c r="I24" s="12">
        <v>397653136</v>
      </c>
      <c r="J24" s="12"/>
      <c r="K24" s="12"/>
    </row>
    <row r="25" spans="1:11" x14ac:dyDescent="0.25">
      <c r="A25" t="s">
        <v>22</v>
      </c>
      <c r="B25" s="12">
        <v>9610216</v>
      </c>
      <c r="C25" s="12">
        <v>2914766</v>
      </c>
      <c r="D25" s="12">
        <v>-849089</v>
      </c>
      <c r="E25" s="12">
        <v>-941573</v>
      </c>
      <c r="F25" s="12"/>
      <c r="G25" s="12">
        <v>23484870</v>
      </c>
      <c r="H25" s="12">
        <v>35458134</v>
      </c>
      <c r="I25" s="12">
        <v>54181358</v>
      </c>
      <c r="J25" s="12"/>
      <c r="K25" s="12"/>
    </row>
    <row r="26" spans="1:11" x14ac:dyDescent="0.25">
      <c r="A26" t="s">
        <v>23</v>
      </c>
      <c r="B26" s="12">
        <v>10236820</v>
      </c>
      <c r="C26" s="12">
        <v>12632016</v>
      </c>
      <c r="D26" s="12">
        <v>14403650</v>
      </c>
      <c r="E26" s="12">
        <v>18969786</v>
      </c>
      <c r="F26" s="12"/>
      <c r="G26" s="12">
        <v>20838984</v>
      </c>
      <c r="H26" s="12">
        <v>23664070</v>
      </c>
      <c r="I26" s="12">
        <v>30139314</v>
      </c>
      <c r="J26" s="12"/>
      <c r="K26" s="12"/>
    </row>
    <row r="27" spans="1:1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5">
      <c r="A28" s="27" t="s">
        <v>60</v>
      </c>
      <c r="B28" s="16">
        <f>SUM(B29:B38)</f>
        <v>1287111195</v>
      </c>
      <c r="C28" s="16">
        <f t="shared" ref="C28:I28" si="4">SUM(C29:C38)</f>
        <v>1294389124</v>
      </c>
      <c r="D28" s="16">
        <f t="shared" si="4"/>
        <v>1134899259</v>
      </c>
      <c r="E28" s="16">
        <f t="shared" si="4"/>
        <v>1072947742</v>
      </c>
      <c r="F28" s="16">
        <f t="shared" si="4"/>
        <v>0</v>
      </c>
      <c r="G28" s="16">
        <f t="shared" si="4"/>
        <v>2428185404</v>
      </c>
      <c r="H28" s="16">
        <f t="shared" si="4"/>
        <v>3144664456</v>
      </c>
      <c r="I28" s="16">
        <f t="shared" si="4"/>
        <v>4276884731</v>
      </c>
      <c r="J28" s="12"/>
      <c r="K28" s="12"/>
    </row>
    <row r="29" spans="1:11" x14ac:dyDescent="0.25">
      <c r="A29" t="s">
        <v>24</v>
      </c>
      <c r="B29" s="12">
        <v>208799388</v>
      </c>
      <c r="C29" s="12">
        <v>268634799</v>
      </c>
      <c r="D29" s="12">
        <v>147623815</v>
      </c>
      <c r="E29" s="12">
        <v>5713252</v>
      </c>
      <c r="F29" s="12"/>
      <c r="G29" s="12">
        <v>124175149</v>
      </c>
      <c r="H29" s="12">
        <v>158406249</v>
      </c>
      <c r="I29" s="12">
        <v>195561128</v>
      </c>
      <c r="J29" s="12"/>
      <c r="K29" s="12"/>
    </row>
    <row r="30" spans="1:11" x14ac:dyDescent="0.25">
      <c r="A30" t="s">
        <v>25</v>
      </c>
      <c r="B30" s="12">
        <v>36868214</v>
      </c>
      <c r="C30" s="12">
        <v>20947632</v>
      </c>
      <c r="D30" s="12">
        <v>17850125</v>
      </c>
      <c r="E30" s="12">
        <v>17836805</v>
      </c>
      <c r="F30" s="12"/>
      <c r="G30" s="12">
        <v>17836805</v>
      </c>
      <c r="H30" s="12">
        <v>17836805</v>
      </c>
      <c r="I30" s="12">
        <v>17836805</v>
      </c>
      <c r="J30" s="12"/>
      <c r="K30" s="12"/>
    </row>
    <row r="31" spans="1:11" x14ac:dyDescent="0.25">
      <c r="A31" t="s">
        <v>26</v>
      </c>
      <c r="B31" s="12">
        <v>472933319</v>
      </c>
      <c r="C31" s="12">
        <v>424862571</v>
      </c>
      <c r="D31" s="12">
        <v>265955448</v>
      </c>
      <c r="E31" s="12">
        <v>149223805</v>
      </c>
      <c r="F31" s="12"/>
      <c r="G31" s="12">
        <v>175660151</v>
      </c>
      <c r="H31" s="12">
        <v>795916975</v>
      </c>
      <c r="I31" s="12">
        <v>582879547</v>
      </c>
      <c r="J31" s="12"/>
      <c r="K31" s="12"/>
    </row>
    <row r="32" spans="1:11" x14ac:dyDescent="0.25">
      <c r="A32" t="s">
        <v>44</v>
      </c>
      <c r="B32" s="12"/>
      <c r="C32" s="12"/>
      <c r="D32" s="12"/>
      <c r="E32" s="12">
        <v>9705976</v>
      </c>
      <c r="F32" s="12"/>
      <c r="G32" s="12">
        <v>24402318</v>
      </c>
      <c r="H32" s="12">
        <v>34767893</v>
      </c>
      <c r="I32" s="12">
        <v>45965125</v>
      </c>
      <c r="J32" s="12"/>
      <c r="K32" s="12"/>
    </row>
    <row r="33" spans="1:11" x14ac:dyDescent="0.25">
      <c r="A33" t="s">
        <v>45</v>
      </c>
      <c r="B33" s="12"/>
      <c r="C33" s="12"/>
      <c r="D33" s="12"/>
      <c r="E33" s="12">
        <v>1172782</v>
      </c>
      <c r="F33" s="12"/>
      <c r="G33" s="12">
        <v>31335</v>
      </c>
      <c r="H33" s="12">
        <v>31335</v>
      </c>
      <c r="I33" s="12">
        <v>31335</v>
      </c>
      <c r="J33" s="12"/>
      <c r="K33" s="12"/>
    </row>
    <row r="34" spans="1:11" x14ac:dyDescent="0.25">
      <c r="A34" t="s">
        <v>27</v>
      </c>
      <c r="B34" s="12">
        <v>436824743</v>
      </c>
      <c r="C34" s="12">
        <v>458782466</v>
      </c>
      <c r="D34" s="12">
        <v>643404171</v>
      </c>
      <c r="E34" s="12">
        <v>789901732</v>
      </c>
      <c r="F34" s="12"/>
      <c r="G34" s="12">
        <v>2017398385</v>
      </c>
      <c r="H34" s="12">
        <v>2116422870</v>
      </c>
      <c r="I34" s="12">
        <v>3368683081</v>
      </c>
      <c r="J34" s="12"/>
      <c r="K34" s="12"/>
    </row>
    <row r="35" spans="1:11" x14ac:dyDescent="0.25">
      <c r="A35" t="s">
        <v>46</v>
      </c>
      <c r="B35" s="12"/>
      <c r="C35" s="12"/>
      <c r="D35" s="12"/>
      <c r="E35" s="12">
        <v>71492643</v>
      </c>
      <c r="F35" s="12"/>
      <c r="G35" s="12">
        <v>28233018</v>
      </c>
      <c r="H35" s="12"/>
      <c r="I35" s="12">
        <v>44661240</v>
      </c>
      <c r="J35" s="12"/>
      <c r="K35" s="12"/>
    </row>
    <row r="36" spans="1:11" x14ac:dyDescent="0.25">
      <c r="A36" t="s">
        <v>28</v>
      </c>
      <c r="B36" s="12">
        <v>110089676</v>
      </c>
      <c r="C36" s="12">
        <v>112364574</v>
      </c>
      <c r="D36" s="12">
        <v>45090702</v>
      </c>
      <c r="E36" s="12"/>
      <c r="F36" s="12"/>
      <c r="G36" s="12"/>
      <c r="H36" s="12"/>
      <c r="I36" s="12"/>
      <c r="J36" s="12"/>
      <c r="K36" s="12"/>
    </row>
    <row r="37" spans="1:11" x14ac:dyDescent="0.25">
      <c r="A37" t="s">
        <v>29</v>
      </c>
      <c r="B37" s="12">
        <v>4655855</v>
      </c>
      <c r="C37" s="12">
        <v>8797082</v>
      </c>
      <c r="D37" s="12">
        <v>14974998</v>
      </c>
      <c r="E37" s="12">
        <v>27900747</v>
      </c>
      <c r="F37" s="12"/>
      <c r="G37" s="12">
        <v>40448243</v>
      </c>
      <c r="H37" s="12">
        <v>21282329</v>
      </c>
      <c r="I37" s="12">
        <v>21266470</v>
      </c>
      <c r="J37" s="12"/>
      <c r="K37" s="12"/>
    </row>
    <row r="38" spans="1:11" x14ac:dyDescent="0.25">
      <c r="A38" t="s">
        <v>30</v>
      </c>
      <c r="B38" s="12">
        <v>16940000</v>
      </c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5">
      <c r="A40" s="2"/>
      <c r="B40" s="16">
        <f t="shared" ref="B40:I40" si="5">SUM(B23,B28)</f>
        <v>1311642844</v>
      </c>
      <c r="C40" s="16">
        <f t="shared" si="5"/>
        <v>1312012012</v>
      </c>
      <c r="D40" s="16">
        <f t="shared" si="5"/>
        <v>1344819604</v>
      </c>
      <c r="E40" s="16">
        <f t="shared" si="5"/>
        <v>1653686039</v>
      </c>
      <c r="F40" s="16">
        <f t="shared" si="5"/>
        <v>0</v>
      </c>
      <c r="G40" s="16">
        <f t="shared" si="5"/>
        <v>2970172020</v>
      </c>
      <c r="H40" s="16">
        <f t="shared" si="5"/>
        <v>3897119223</v>
      </c>
      <c r="I40" s="16">
        <f t="shared" si="5"/>
        <v>4758858539</v>
      </c>
      <c r="J40" s="12"/>
      <c r="K40" s="12"/>
    </row>
    <row r="41" spans="1:11" x14ac:dyDescent="0.25">
      <c r="A41" s="2"/>
      <c r="B41" s="16"/>
      <c r="C41" s="16"/>
      <c r="D41" s="16"/>
      <c r="E41" s="16"/>
      <c r="F41" s="16"/>
      <c r="G41" s="16"/>
      <c r="H41" s="16"/>
      <c r="I41" s="12"/>
      <c r="J41" s="12"/>
      <c r="K41" s="12"/>
    </row>
    <row r="42" spans="1:11" x14ac:dyDescent="0.25">
      <c r="A42" s="27" t="s">
        <v>61</v>
      </c>
      <c r="B42" s="16">
        <f>SUM(B43:B46)</f>
        <v>231286234</v>
      </c>
      <c r="C42" s="16">
        <f t="shared" ref="C42:I42" si="6">SUM(C43:C46)</f>
        <v>274728165</v>
      </c>
      <c r="D42" s="16">
        <f t="shared" si="6"/>
        <v>524796660</v>
      </c>
      <c r="E42" s="16">
        <f t="shared" si="6"/>
        <v>507403678</v>
      </c>
      <c r="F42" s="16">
        <f t="shared" si="6"/>
        <v>0</v>
      </c>
      <c r="G42" s="16">
        <f t="shared" si="6"/>
        <v>357829225</v>
      </c>
      <c r="H42" s="16">
        <f t="shared" si="6"/>
        <v>203215053</v>
      </c>
      <c r="I42" s="16">
        <f t="shared" si="6"/>
        <v>28630395</v>
      </c>
      <c r="J42" s="12"/>
      <c r="K42" s="12"/>
    </row>
    <row r="43" spans="1:11" x14ac:dyDescent="0.25">
      <c r="A43" t="s">
        <v>3</v>
      </c>
      <c r="B43" s="12">
        <v>169400000</v>
      </c>
      <c r="C43" s="12">
        <v>169400000</v>
      </c>
      <c r="D43" s="12">
        <v>338800000</v>
      </c>
      <c r="E43" s="12">
        <v>338800000</v>
      </c>
      <c r="F43" s="12"/>
      <c r="G43" s="12">
        <v>338800000</v>
      </c>
      <c r="H43" s="12">
        <v>338800000</v>
      </c>
      <c r="I43" s="12">
        <v>338800000</v>
      </c>
      <c r="J43" s="12"/>
      <c r="K43" s="12"/>
    </row>
    <row r="44" spans="1:11" x14ac:dyDescent="0.25">
      <c r="A44" t="s">
        <v>42</v>
      </c>
      <c r="B44" s="12"/>
      <c r="C44" s="12"/>
      <c r="D44" s="12">
        <v>84700000</v>
      </c>
      <c r="E44" s="12">
        <v>84700000</v>
      </c>
      <c r="F44" s="12"/>
      <c r="G44" s="12">
        <v>84700000</v>
      </c>
      <c r="H44" s="12">
        <v>84700000</v>
      </c>
      <c r="I44" s="12">
        <v>84700000</v>
      </c>
      <c r="J44" s="12"/>
      <c r="K44" s="12"/>
    </row>
    <row r="45" spans="1:11" x14ac:dyDescent="0.25">
      <c r="A45" t="s">
        <v>20</v>
      </c>
      <c r="B45" s="12">
        <v>26000000</v>
      </c>
      <c r="C45" s="12">
        <v>26000000</v>
      </c>
      <c r="D45" s="12">
        <v>26000000</v>
      </c>
      <c r="E45" s="12">
        <v>26000000</v>
      </c>
      <c r="F45" s="12"/>
      <c r="G45" s="12">
        <v>26000000</v>
      </c>
      <c r="H45" s="12">
        <v>26000000</v>
      </c>
      <c r="I45" s="12">
        <v>26000000</v>
      </c>
      <c r="J45" s="12"/>
      <c r="K45" s="12"/>
    </row>
    <row r="46" spans="1:11" x14ac:dyDescent="0.25">
      <c r="A46" t="s">
        <v>4</v>
      </c>
      <c r="B46" s="12">
        <v>35886234</v>
      </c>
      <c r="C46" s="12">
        <v>79328165</v>
      </c>
      <c r="D46" s="12">
        <v>75296660</v>
      </c>
      <c r="E46" s="12">
        <v>57903678</v>
      </c>
      <c r="F46" s="12"/>
      <c r="G46" s="23">
        <v>-91670775</v>
      </c>
      <c r="H46" s="23">
        <v>-246284947</v>
      </c>
      <c r="I46" s="12">
        <v>-420869605</v>
      </c>
      <c r="J46" s="12"/>
      <c r="K46" s="12"/>
    </row>
    <row r="47" spans="1:11" x14ac:dyDescent="0.25">
      <c r="A47" s="2"/>
      <c r="B47" s="16"/>
      <c r="C47" s="16"/>
      <c r="D47" s="16"/>
      <c r="E47" s="16"/>
      <c r="F47" s="16"/>
      <c r="G47" s="16"/>
      <c r="H47" s="16"/>
      <c r="I47" s="12"/>
      <c r="J47" s="12"/>
      <c r="K47" s="12"/>
    </row>
    <row r="48" spans="1:11" x14ac:dyDescent="0.25">
      <c r="A48" s="2"/>
      <c r="B48" s="16">
        <f>SUM(B42,B40)</f>
        <v>1542929078</v>
      </c>
      <c r="C48" s="16">
        <f>SUM(C42,C40)-1</f>
        <v>1586740176</v>
      </c>
      <c r="D48" s="16">
        <f t="shared" ref="D48:I48" si="7">SUM(D42,D40)</f>
        <v>1869616264</v>
      </c>
      <c r="E48" s="16">
        <f t="shared" si="7"/>
        <v>2161089717</v>
      </c>
      <c r="F48" s="16">
        <f t="shared" si="7"/>
        <v>0</v>
      </c>
      <c r="G48" s="16">
        <f t="shared" si="7"/>
        <v>3328001245</v>
      </c>
      <c r="H48" s="16">
        <f t="shared" si="7"/>
        <v>4100334276</v>
      </c>
      <c r="I48" s="16">
        <f t="shared" si="7"/>
        <v>4787488934</v>
      </c>
      <c r="J48" s="12"/>
      <c r="K48" s="12"/>
    </row>
    <row r="50" spans="1:9" x14ac:dyDescent="0.25">
      <c r="A50" s="30" t="s">
        <v>62</v>
      </c>
      <c r="B50" s="8">
        <f t="shared" ref="B50:H50" si="8">B42/(B43/10)</f>
        <v>13.653260566706022</v>
      </c>
      <c r="C50" s="8">
        <f t="shared" si="8"/>
        <v>16.217719303423848</v>
      </c>
      <c r="D50" s="8">
        <f t="shared" si="8"/>
        <v>15.489865997638725</v>
      </c>
      <c r="E50" s="8">
        <f t="shared" si="8"/>
        <v>14.976495808736718</v>
      </c>
      <c r="F50" s="8" t="e">
        <f t="shared" si="8"/>
        <v>#DIV/0!</v>
      </c>
      <c r="G50" s="8">
        <f t="shared" si="8"/>
        <v>10.561665436835892</v>
      </c>
      <c r="H50" s="8">
        <f t="shared" si="8"/>
        <v>5.9980830283353015</v>
      </c>
      <c r="I50" s="8">
        <f t="shared" ref="I50" si="9">I42/(I43/10)</f>
        <v>0.84505298110979932</v>
      </c>
    </row>
    <row r="51" spans="1:9" x14ac:dyDescent="0.25">
      <c r="A51" s="30" t="s">
        <v>63</v>
      </c>
      <c r="B51" s="12">
        <f>B43/10</f>
        <v>16940000</v>
      </c>
      <c r="C51" s="12">
        <f t="shared" ref="C51:H51" si="10">C43/10</f>
        <v>16940000</v>
      </c>
      <c r="D51" s="12">
        <f t="shared" si="10"/>
        <v>33880000</v>
      </c>
      <c r="E51" s="12">
        <f t="shared" si="10"/>
        <v>33880000</v>
      </c>
      <c r="F51" s="12">
        <f t="shared" si="10"/>
        <v>0</v>
      </c>
      <c r="G51" s="12">
        <f t="shared" si="10"/>
        <v>33880000</v>
      </c>
      <c r="H51" s="12">
        <f t="shared" si="10"/>
        <v>33880000</v>
      </c>
      <c r="I51" s="12">
        <f t="shared" ref="I51" si="11">I43/10</f>
        <v>33880000</v>
      </c>
    </row>
    <row r="54" spans="1:9" x14ac:dyDescent="0.25">
      <c r="E54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49"/>
  <sheetViews>
    <sheetView workbookViewId="0">
      <pane xSplit="1" ySplit="4" topLeftCell="D11" activePane="bottomRight" state="frozen"/>
      <selection pane="topRight" activeCell="B1" sqref="B1"/>
      <selection pane="bottomLeft" activeCell="A6" sqref="A6"/>
      <selection pane="bottomRight" activeCell="A14" sqref="A14"/>
    </sheetView>
  </sheetViews>
  <sheetFormatPr defaultRowHeight="15" x14ac:dyDescent="0.25"/>
  <cols>
    <col min="1" max="1" width="42.5703125" customWidth="1"/>
    <col min="2" max="2" width="14.28515625" bestFit="1" customWidth="1"/>
    <col min="3" max="5" width="13.7109375" bestFit="1" customWidth="1"/>
    <col min="6" max="6" width="14" bestFit="1" customWidth="1"/>
    <col min="7" max="8" width="14.28515625" bestFit="1" customWidth="1"/>
    <col min="9" max="9" width="15" bestFit="1" customWidth="1"/>
    <col min="10" max="10" width="12" bestFit="1" customWidth="1"/>
    <col min="11" max="12" width="11.85546875" bestFit="1" customWidth="1"/>
  </cols>
  <sheetData>
    <row r="1" spans="1:20" ht="15.75" x14ac:dyDescent="0.25">
      <c r="A1" s="3" t="s">
        <v>49</v>
      </c>
      <c r="B1" s="12"/>
      <c r="C1" s="12"/>
      <c r="D1" s="12"/>
      <c r="E1" s="3"/>
      <c r="F1" s="3"/>
      <c r="G1" s="12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75" x14ac:dyDescent="0.25">
      <c r="A2" s="3" t="s">
        <v>64</v>
      </c>
      <c r="B2" s="3"/>
      <c r="C2" s="3"/>
      <c r="D2" s="3"/>
      <c r="E2" s="3"/>
      <c r="F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.75" x14ac:dyDescent="0.25">
      <c r="A3" s="3" t="s">
        <v>57</v>
      </c>
      <c r="B3" s="3"/>
      <c r="C3" s="3"/>
      <c r="D3" s="3"/>
      <c r="E3" s="3"/>
      <c r="F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.75" x14ac:dyDescent="0.25">
      <c r="A4" s="3"/>
      <c r="B4" s="7">
        <v>41090</v>
      </c>
      <c r="C4" s="7">
        <v>41455</v>
      </c>
      <c r="D4" s="7">
        <v>41820</v>
      </c>
      <c r="E4" s="7">
        <v>42185</v>
      </c>
      <c r="F4" s="7">
        <v>42551</v>
      </c>
      <c r="G4" s="7">
        <v>42916</v>
      </c>
      <c r="H4" s="7">
        <v>43281</v>
      </c>
      <c r="I4" s="7">
        <v>43646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30" t="s">
        <v>65</v>
      </c>
      <c r="B5" s="12">
        <v>1102097948</v>
      </c>
      <c r="C5" s="12">
        <v>871405186</v>
      </c>
      <c r="D5" s="12">
        <v>623698928</v>
      </c>
      <c r="E5" s="12">
        <v>863484320</v>
      </c>
      <c r="F5" s="12"/>
      <c r="G5" s="12">
        <v>1558264409</v>
      </c>
      <c r="H5" s="17">
        <v>1723283629</v>
      </c>
      <c r="I5" s="17">
        <v>1862346781</v>
      </c>
      <c r="J5" s="17"/>
      <c r="K5" s="17"/>
      <c r="L5" s="17"/>
      <c r="M5" s="6"/>
      <c r="N5" s="6"/>
      <c r="O5" s="6"/>
      <c r="P5" s="6"/>
      <c r="Q5" s="6"/>
      <c r="R5" s="6"/>
      <c r="S5" s="6"/>
      <c r="T5" s="6"/>
    </row>
    <row r="6" spans="1:20" x14ac:dyDescent="0.25">
      <c r="A6" t="s">
        <v>66</v>
      </c>
      <c r="B6" s="18">
        <v>887508909</v>
      </c>
      <c r="C6" s="18">
        <v>676480549</v>
      </c>
      <c r="D6" s="18">
        <v>474236537</v>
      </c>
      <c r="E6" s="18">
        <v>629451005</v>
      </c>
      <c r="F6" s="18"/>
      <c r="G6" s="18">
        <v>1242105133</v>
      </c>
      <c r="H6" s="18">
        <v>1450679745</v>
      </c>
      <c r="I6" s="18">
        <v>1520997183</v>
      </c>
      <c r="J6" s="17"/>
      <c r="K6" s="17"/>
      <c r="L6" s="17"/>
      <c r="M6" s="6"/>
      <c r="N6" s="6"/>
      <c r="O6" s="6"/>
      <c r="P6" s="6"/>
      <c r="Q6" s="6"/>
      <c r="R6" s="6"/>
      <c r="S6" s="6"/>
      <c r="T6" s="6"/>
    </row>
    <row r="7" spans="1:20" x14ac:dyDescent="0.25">
      <c r="A7" s="30" t="s">
        <v>5</v>
      </c>
      <c r="B7" s="16">
        <f>B5-B6</f>
        <v>214589039</v>
      </c>
      <c r="C7" s="16">
        <f t="shared" ref="C7:F7" si="0">C5-C6</f>
        <v>194924637</v>
      </c>
      <c r="D7" s="16">
        <f t="shared" si="0"/>
        <v>149462391</v>
      </c>
      <c r="E7" s="16">
        <f t="shared" si="0"/>
        <v>234033315</v>
      </c>
      <c r="F7" s="16">
        <f t="shared" si="0"/>
        <v>0</v>
      </c>
      <c r="G7" s="16">
        <f t="shared" ref="G7" si="1">G5-G6</f>
        <v>316159276</v>
      </c>
      <c r="H7" s="16">
        <f t="shared" ref="H7:I7" si="2">H5-H6</f>
        <v>272603884</v>
      </c>
      <c r="I7" s="16">
        <f t="shared" si="2"/>
        <v>341349598</v>
      </c>
      <c r="J7" s="17"/>
      <c r="K7" s="17"/>
      <c r="L7" s="17"/>
      <c r="M7" s="6"/>
      <c r="N7" s="6"/>
      <c r="O7" s="6"/>
      <c r="P7" s="6"/>
      <c r="Q7" s="6"/>
      <c r="R7" s="6"/>
      <c r="S7" s="6"/>
      <c r="T7" s="6"/>
    </row>
    <row r="8" spans="1:20" x14ac:dyDescent="0.25">
      <c r="A8" s="2"/>
      <c r="B8" s="16"/>
      <c r="C8" s="16"/>
      <c r="D8" s="16"/>
      <c r="E8" s="16"/>
      <c r="F8" s="16"/>
      <c r="G8" s="16"/>
      <c r="H8" s="17"/>
      <c r="I8" s="17"/>
      <c r="J8" s="17"/>
      <c r="K8" s="17"/>
      <c r="L8" s="17"/>
      <c r="M8" s="6"/>
      <c r="N8" s="6"/>
      <c r="O8" s="6"/>
      <c r="P8" s="6"/>
      <c r="Q8" s="6"/>
      <c r="R8" s="6"/>
      <c r="S8" s="6"/>
      <c r="T8" s="6"/>
    </row>
    <row r="9" spans="1:20" x14ac:dyDescent="0.25">
      <c r="A9" s="30" t="s">
        <v>88</v>
      </c>
      <c r="B9" s="16"/>
      <c r="C9" s="16"/>
      <c r="D9" s="16"/>
      <c r="E9" s="16"/>
      <c r="F9" s="16"/>
      <c r="G9" s="16"/>
      <c r="H9" s="16"/>
      <c r="I9" s="17"/>
      <c r="J9" s="17"/>
      <c r="K9" s="17"/>
      <c r="L9" s="17"/>
      <c r="M9" s="6"/>
      <c r="N9" s="6"/>
      <c r="O9" s="6"/>
      <c r="P9" s="6"/>
      <c r="Q9" s="6"/>
      <c r="R9" s="6"/>
      <c r="S9" s="6"/>
      <c r="T9" s="6"/>
    </row>
    <row r="10" spans="1:20" x14ac:dyDescent="0.25">
      <c r="A10" t="s">
        <v>31</v>
      </c>
      <c r="B10" s="13">
        <v>21743412</v>
      </c>
      <c r="C10" s="12">
        <v>24362408</v>
      </c>
      <c r="D10" s="12">
        <v>24163427</v>
      </c>
      <c r="E10" s="12">
        <v>32406272</v>
      </c>
      <c r="F10" s="12"/>
      <c r="G10" s="12">
        <v>44214398</v>
      </c>
      <c r="H10" s="12">
        <v>44453022</v>
      </c>
      <c r="I10" s="17">
        <v>51423548</v>
      </c>
      <c r="J10" s="17"/>
      <c r="K10" s="17"/>
      <c r="L10" s="17"/>
      <c r="M10" s="6"/>
      <c r="N10" s="6"/>
      <c r="O10" s="6"/>
      <c r="P10" s="6"/>
      <c r="Q10" s="6"/>
      <c r="R10" s="6"/>
      <c r="S10" s="6"/>
      <c r="T10" s="6"/>
    </row>
    <row r="11" spans="1:20" ht="15.75" customHeight="1" x14ac:dyDescent="0.25">
      <c r="A11" s="5" t="s">
        <v>12</v>
      </c>
      <c r="B11" s="13">
        <v>29685255</v>
      </c>
      <c r="C11" s="12">
        <v>30564801</v>
      </c>
      <c r="D11" s="12">
        <v>22864973</v>
      </c>
      <c r="E11" s="12">
        <v>34833747</v>
      </c>
      <c r="F11" s="12"/>
      <c r="G11" s="12">
        <v>101262670</v>
      </c>
      <c r="H11" s="12">
        <v>77144452</v>
      </c>
      <c r="I11" s="17">
        <v>89969016</v>
      </c>
      <c r="J11" s="17"/>
      <c r="K11" s="17"/>
      <c r="L11" s="17"/>
      <c r="M11" s="6"/>
      <c r="N11" s="6"/>
      <c r="O11" s="6"/>
      <c r="P11" s="6"/>
      <c r="Q11" s="6"/>
      <c r="R11" s="6"/>
      <c r="S11" s="6"/>
      <c r="T11" s="6"/>
    </row>
    <row r="12" spans="1:20" ht="15.75" customHeight="1" x14ac:dyDescent="0.25">
      <c r="A12" s="5" t="s">
        <v>32</v>
      </c>
      <c r="B12" s="13">
        <v>12977836</v>
      </c>
      <c r="C12" s="12">
        <v>14579082</v>
      </c>
      <c r="D12" s="12">
        <v>19764929</v>
      </c>
      <c r="E12" s="12">
        <v>5459034</v>
      </c>
      <c r="F12" s="12"/>
      <c r="G12" s="12">
        <v>5045365</v>
      </c>
      <c r="H12" s="12">
        <v>4312265</v>
      </c>
      <c r="I12" s="17">
        <v>3858536</v>
      </c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</row>
    <row r="13" spans="1:20" x14ac:dyDescent="0.25">
      <c r="A13" s="30" t="s">
        <v>67</v>
      </c>
      <c r="B13" s="14">
        <f>B7-B10-B11+B12</f>
        <v>176138208</v>
      </c>
      <c r="C13" s="14">
        <f t="shared" ref="C13:I13" si="3">C7-C10-C11+C12</f>
        <v>154576510</v>
      </c>
      <c r="D13" s="14">
        <f t="shared" si="3"/>
        <v>122198920</v>
      </c>
      <c r="E13" s="14">
        <f t="shared" si="3"/>
        <v>172252330</v>
      </c>
      <c r="F13" s="14">
        <f t="shared" si="3"/>
        <v>0</v>
      </c>
      <c r="G13" s="14">
        <f t="shared" si="3"/>
        <v>175727573</v>
      </c>
      <c r="H13" s="14">
        <f t="shared" si="3"/>
        <v>155318675</v>
      </c>
      <c r="I13" s="14">
        <f t="shared" si="3"/>
        <v>203815570</v>
      </c>
      <c r="J13" s="17"/>
      <c r="K13" s="17"/>
      <c r="L13" s="17"/>
      <c r="M13" s="6"/>
      <c r="N13" s="6"/>
      <c r="O13" s="6"/>
      <c r="P13" s="6"/>
      <c r="Q13" s="6"/>
      <c r="R13" s="6"/>
      <c r="S13" s="6"/>
      <c r="T13" s="6"/>
    </row>
    <row r="14" spans="1:20" x14ac:dyDescent="0.25">
      <c r="A14" s="31" t="s">
        <v>68</v>
      </c>
      <c r="B14" s="21"/>
      <c r="C14" s="21"/>
      <c r="D14" s="21"/>
      <c r="E14" s="21"/>
      <c r="F14" s="21"/>
      <c r="G14" s="21"/>
      <c r="H14" s="21"/>
      <c r="I14" s="17"/>
      <c r="J14" s="17"/>
      <c r="K14" s="17"/>
      <c r="L14" s="17"/>
      <c r="M14" s="6"/>
      <c r="N14" s="6"/>
      <c r="O14" s="6"/>
      <c r="P14" s="6"/>
      <c r="Q14" s="6"/>
      <c r="R14" s="6"/>
      <c r="S14" s="6"/>
      <c r="T14" s="6"/>
    </row>
    <row r="15" spans="1:20" x14ac:dyDescent="0.25">
      <c r="A15" t="s">
        <v>11</v>
      </c>
      <c r="B15" s="19">
        <v>102054767</v>
      </c>
      <c r="C15" s="17">
        <v>97651929</v>
      </c>
      <c r="D15" s="17">
        <v>105664296</v>
      </c>
      <c r="E15" s="17">
        <v>149242457</v>
      </c>
      <c r="F15" s="17"/>
      <c r="G15" s="17">
        <v>241814518</v>
      </c>
      <c r="H15" s="17">
        <v>287594008</v>
      </c>
      <c r="I15" s="17">
        <v>348479771</v>
      </c>
      <c r="J15" s="17"/>
      <c r="K15" s="17"/>
      <c r="L15" s="17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A16" s="30" t="s">
        <v>69</v>
      </c>
      <c r="B16" s="14">
        <f t="shared" ref="B16:J16" si="4">B13-B15</f>
        <v>74083441</v>
      </c>
      <c r="C16" s="14">
        <f t="shared" si="4"/>
        <v>56924581</v>
      </c>
      <c r="D16" s="14">
        <f t="shared" si="4"/>
        <v>16534624</v>
      </c>
      <c r="E16" s="14">
        <f t="shared" si="4"/>
        <v>23009873</v>
      </c>
      <c r="F16" s="14">
        <f t="shared" si="4"/>
        <v>0</v>
      </c>
      <c r="G16" s="14">
        <f t="shared" si="4"/>
        <v>-66086945</v>
      </c>
      <c r="H16" s="14">
        <f t="shared" si="4"/>
        <v>-132275333</v>
      </c>
      <c r="I16" s="14">
        <f t="shared" si="4"/>
        <v>-144664201</v>
      </c>
      <c r="J16" s="20">
        <f t="shared" si="4"/>
        <v>0</v>
      </c>
      <c r="K16" s="17"/>
      <c r="L16" s="17"/>
      <c r="M16" s="6"/>
      <c r="N16" s="6"/>
      <c r="O16" s="6"/>
      <c r="P16" s="6"/>
      <c r="Q16" s="6"/>
      <c r="R16" s="6"/>
      <c r="S16" s="6"/>
      <c r="T16" s="6"/>
    </row>
    <row r="17" spans="1:20" x14ac:dyDescent="0.25">
      <c r="A17" s="5" t="s">
        <v>13</v>
      </c>
      <c r="B17" s="19">
        <v>3704172</v>
      </c>
      <c r="C17" s="19">
        <v>2846229</v>
      </c>
      <c r="D17" s="19">
        <v>826731</v>
      </c>
      <c r="E17" s="19">
        <v>1150494</v>
      </c>
      <c r="F17" s="19"/>
      <c r="G17" s="19"/>
      <c r="H17" s="19"/>
      <c r="I17" s="17"/>
      <c r="J17" s="17"/>
      <c r="K17" s="17"/>
      <c r="L17" s="17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30" t="s">
        <v>70</v>
      </c>
      <c r="B18" s="14">
        <f>B16-B17</f>
        <v>70379269</v>
      </c>
      <c r="C18" s="14">
        <f t="shared" ref="C18:I18" si="5">C16-C17</f>
        <v>54078352</v>
      </c>
      <c r="D18" s="14">
        <f t="shared" si="5"/>
        <v>15707893</v>
      </c>
      <c r="E18" s="14">
        <f t="shared" si="5"/>
        <v>21859379</v>
      </c>
      <c r="F18" s="14">
        <f t="shared" si="5"/>
        <v>0</v>
      </c>
      <c r="G18" s="14">
        <f t="shared" si="5"/>
        <v>-66086945</v>
      </c>
      <c r="H18" s="14">
        <f t="shared" si="5"/>
        <v>-132275333</v>
      </c>
      <c r="I18" s="14">
        <f t="shared" si="5"/>
        <v>-144664201</v>
      </c>
      <c r="J18" s="17"/>
      <c r="K18" s="17"/>
      <c r="L18" s="17"/>
      <c r="M18" s="6"/>
      <c r="N18" s="6"/>
      <c r="O18" s="6"/>
      <c r="P18" s="6"/>
      <c r="Q18" s="6"/>
      <c r="R18" s="6"/>
      <c r="S18" s="6"/>
      <c r="T18" s="6"/>
    </row>
    <row r="19" spans="1:20" x14ac:dyDescent="0.25">
      <c r="A19" s="27" t="s">
        <v>71</v>
      </c>
      <c r="B19" s="21">
        <f>SUM(B20:B21)</f>
        <v>19126683</v>
      </c>
      <c r="C19" s="21">
        <f t="shared" ref="C19:I19" si="6">SUM(C20:C21)</f>
        <v>10636421</v>
      </c>
      <c r="D19" s="21">
        <f t="shared" si="6"/>
        <v>477276</v>
      </c>
      <c r="E19" s="21">
        <f t="shared" si="6"/>
        <v>5372361</v>
      </c>
      <c r="F19" s="21">
        <f t="shared" si="6"/>
        <v>0</v>
      </c>
      <c r="G19" s="21">
        <f t="shared" si="6"/>
        <v>34578342</v>
      </c>
      <c r="H19" s="21">
        <f t="shared" si="6"/>
        <v>22338839</v>
      </c>
      <c r="I19" s="21">
        <f t="shared" si="6"/>
        <v>29920457</v>
      </c>
      <c r="J19" s="17"/>
      <c r="K19" s="17"/>
      <c r="L19" s="17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t="s">
        <v>6</v>
      </c>
      <c r="B20" s="13">
        <v>21540668</v>
      </c>
      <c r="C20" s="13">
        <v>17331871</v>
      </c>
      <c r="D20" s="12">
        <v>4241131</v>
      </c>
      <c r="E20" s="12">
        <v>5464845</v>
      </c>
      <c r="F20" s="12"/>
      <c r="G20" s="12">
        <v>10595659</v>
      </c>
      <c r="H20" s="17">
        <v>10365575</v>
      </c>
      <c r="I20" s="17">
        <v>11197232</v>
      </c>
      <c r="J20" s="17"/>
      <c r="K20" s="17"/>
      <c r="L20" s="17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t="s">
        <v>7</v>
      </c>
      <c r="B21" s="17">
        <v>-2413985</v>
      </c>
      <c r="C21" s="17">
        <v>-6695450</v>
      </c>
      <c r="D21" s="17">
        <v>-3763855</v>
      </c>
      <c r="E21" s="17">
        <v>-92484</v>
      </c>
      <c r="F21" s="17"/>
      <c r="G21" s="17">
        <v>23982683</v>
      </c>
      <c r="H21" s="17">
        <v>11973264</v>
      </c>
      <c r="I21" s="17">
        <v>18723225</v>
      </c>
      <c r="J21" s="17"/>
      <c r="K21" s="17"/>
      <c r="L21" s="17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30" t="s">
        <v>72</v>
      </c>
      <c r="B22" s="22">
        <f t="shared" ref="B22:I22" si="7">B18-B19</f>
        <v>51252586</v>
      </c>
      <c r="C22" s="22">
        <f t="shared" si="7"/>
        <v>43441931</v>
      </c>
      <c r="D22" s="22">
        <f t="shared" si="7"/>
        <v>15230617</v>
      </c>
      <c r="E22" s="22">
        <f t="shared" si="7"/>
        <v>16487018</v>
      </c>
      <c r="F22" s="22">
        <f t="shared" si="7"/>
        <v>0</v>
      </c>
      <c r="G22" s="22">
        <f t="shared" si="7"/>
        <v>-100665287</v>
      </c>
      <c r="H22" s="22">
        <f t="shared" si="7"/>
        <v>-154614172</v>
      </c>
      <c r="I22" s="22">
        <f t="shared" si="7"/>
        <v>-174584658</v>
      </c>
      <c r="J22" s="17"/>
      <c r="K22" s="17"/>
      <c r="L22" s="17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2"/>
      <c r="B23" s="21"/>
      <c r="C23" s="21"/>
      <c r="D23" s="21"/>
      <c r="E23" s="21"/>
      <c r="F23" s="21"/>
      <c r="G23" s="21"/>
      <c r="H23" s="17"/>
      <c r="I23" s="17"/>
      <c r="J23" s="17"/>
      <c r="K23" s="17"/>
      <c r="L23" s="17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20" x14ac:dyDescent="0.25">
      <c r="A25" s="30" t="s">
        <v>73</v>
      </c>
      <c r="B25" s="11">
        <f>B22/('1'!B43/10)</f>
        <v>3.0255363636363635</v>
      </c>
      <c r="C25" s="11">
        <f>C22/('1'!C43/10)</f>
        <v>2.5644587367178278</v>
      </c>
      <c r="D25" s="11">
        <f>D22/('1'!D43/10)</f>
        <v>0.44954595631641087</v>
      </c>
      <c r="E25" s="11">
        <f>E22/('1'!E43/10)</f>
        <v>0.48662981109799291</v>
      </c>
      <c r="F25" s="11" t="e">
        <f>F22/('1'!F43/10)</f>
        <v>#DIV/0!</v>
      </c>
      <c r="G25" s="11">
        <f>G22/('1'!G43/10)</f>
        <v>-2.9712304309327036</v>
      </c>
      <c r="H25" s="11">
        <f>H22/('1'!H43/10)</f>
        <v>-4.56358240850059</v>
      </c>
      <c r="I25" s="11">
        <f>I22/('1'!I43/10)</f>
        <v>-5.153030047225502</v>
      </c>
    </row>
    <row r="26" spans="1:20" x14ac:dyDescent="0.25">
      <c r="A26" s="31" t="s">
        <v>74</v>
      </c>
      <c r="B26">
        <v>16940000</v>
      </c>
      <c r="C26">
        <v>16940000</v>
      </c>
      <c r="D26">
        <v>33880000</v>
      </c>
      <c r="E26">
        <v>33880000</v>
      </c>
      <c r="F26">
        <v>33880000</v>
      </c>
      <c r="G26">
        <v>33880000</v>
      </c>
      <c r="H26">
        <v>33880000</v>
      </c>
      <c r="I26">
        <v>33880000</v>
      </c>
    </row>
    <row r="49" spans="1:2" x14ac:dyDescent="0.25">
      <c r="A49" s="6"/>
      <c r="B4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8"/>
  <sheetViews>
    <sheetView workbookViewId="0">
      <pane xSplit="1" ySplit="4" topLeftCell="G23" activePane="bottomRight" state="frozen"/>
      <selection pane="topRight" activeCell="B1" sqref="B1"/>
      <selection pane="bottomLeft" activeCell="A6" sqref="A6"/>
      <selection pane="bottomRight" activeCell="M38" sqref="M38"/>
    </sheetView>
  </sheetViews>
  <sheetFormatPr defaultRowHeight="15" x14ac:dyDescent="0.25"/>
  <cols>
    <col min="1" max="1" width="49.28515625" customWidth="1"/>
    <col min="2" max="4" width="14.5703125" bestFit="1" customWidth="1"/>
    <col min="5" max="5" width="13.5703125" bestFit="1" customWidth="1"/>
    <col min="6" max="6" width="14.5703125" bestFit="1" customWidth="1"/>
    <col min="7" max="9" width="15" bestFit="1" customWidth="1"/>
  </cols>
  <sheetData>
    <row r="1" spans="1:9" ht="15.75" x14ac:dyDescent="0.25">
      <c r="A1" s="3" t="s">
        <v>49</v>
      </c>
      <c r="B1" s="3"/>
      <c r="C1" s="3"/>
      <c r="D1" s="3"/>
      <c r="E1" s="3"/>
      <c r="F1" s="3"/>
    </row>
    <row r="2" spans="1:9" ht="15.75" x14ac:dyDescent="0.25">
      <c r="A2" s="3" t="s">
        <v>75</v>
      </c>
      <c r="B2" s="3"/>
      <c r="C2" s="3"/>
      <c r="D2" s="3"/>
      <c r="E2" s="3"/>
      <c r="F2" s="3"/>
    </row>
    <row r="3" spans="1:9" ht="15.75" x14ac:dyDescent="0.25">
      <c r="A3" s="3" t="s">
        <v>57</v>
      </c>
      <c r="B3" s="3"/>
      <c r="C3" s="3"/>
      <c r="D3" s="3"/>
      <c r="E3" s="3"/>
      <c r="F3" s="3"/>
    </row>
    <row r="4" spans="1:9" ht="15.75" x14ac:dyDescent="0.25">
      <c r="A4" s="3"/>
      <c r="B4" s="7">
        <v>41090</v>
      </c>
      <c r="C4" s="7">
        <v>41455</v>
      </c>
      <c r="D4" s="7">
        <v>41820</v>
      </c>
      <c r="E4" s="7">
        <v>42185</v>
      </c>
      <c r="F4" s="7">
        <v>42551</v>
      </c>
      <c r="G4" s="7">
        <v>42916</v>
      </c>
      <c r="H4" s="7">
        <v>43281</v>
      </c>
      <c r="I4" s="7">
        <v>43646</v>
      </c>
    </row>
    <row r="5" spans="1:9" x14ac:dyDescent="0.25">
      <c r="A5" s="30" t="s">
        <v>76</v>
      </c>
      <c r="B5" s="12"/>
      <c r="C5" s="12"/>
      <c r="D5" s="12"/>
      <c r="E5" s="12"/>
      <c r="F5" s="12"/>
      <c r="G5" s="12"/>
      <c r="H5" s="12"/>
    </row>
    <row r="6" spans="1:9" x14ac:dyDescent="0.25">
      <c r="A6" t="s">
        <v>33</v>
      </c>
      <c r="B6" s="12">
        <v>1060419544</v>
      </c>
      <c r="C6" s="12">
        <v>872043363</v>
      </c>
      <c r="D6" s="12">
        <v>583485857</v>
      </c>
      <c r="E6" s="12">
        <v>689549545</v>
      </c>
      <c r="F6" s="12"/>
      <c r="G6" s="12">
        <v>981558987</v>
      </c>
      <c r="H6" s="12">
        <v>1439349210</v>
      </c>
      <c r="I6" s="12">
        <v>1482186603</v>
      </c>
    </row>
    <row r="7" spans="1:9" ht="15.75" x14ac:dyDescent="0.25">
      <c r="A7" s="10" t="s">
        <v>34</v>
      </c>
      <c r="B7" s="12">
        <v>-788382810</v>
      </c>
      <c r="C7" s="12">
        <v>-680798540</v>
      </c>
      <c r="D7" s="12">
        <v>-818947845</v>
      </c>
      <c r="E7" s="12">
        <v>-858098625</v>
      </c>
      <c r="F7" s="12"/>
      <c r="G7" s="12">
        <v>-1459617893</v>
      </c>
      <c r="H7" s="12">
        <v>-1057926517</v>
      </c>
      <c r="I7" s="12">
        <v>-1795040741</v>
      </c>
    </row>
    <row r="8" spans="1:9" ht="15.75" x14ac:dyDescent="0.25">
      <c r="A8" s="10" t="s">
        <v>47</v>
      </c>
      <c r="B8" s="12"/>
      <c r="C8" s="12"/>
      <c r="D8" s="12"/>
      <c r="E8" s="12">
        <v>-1396165</v>
      </c>
      <c r="F8" s="12"/>
      <c r="G8" s="12">
        <v>-890157</v>
      </c>
      <c r="H8" s="12"/>
      <c r="I8" s="1"/>
    </row>
    <row r="9" spans="1:9" s="5" customFormat="1" x14ac:dyDescent="0.25">
      <c r="A9" s="5" t="s">
        <v>35</v>
      </c>
      <c r="B9" s="13">
        <v>-47921916</v>
      </c>
      <c r="C9" s="13">
        <v>-22752165</v>
      </c>
      <c r="D9" s="13">
        <v>-13090740</v>
      </c>
      <c r="E9" s="13"/>
      <c r="F9" s="13"/>
      <c r="G9" s="12"/>
      <c r="H9" s="13"/>
    </row>
    <row r="10" spans="1:9" x14ac:dyDescent="0.25">
      <c r="A10" t="s">
        <v>36</v>
      </c>
      <c r="B10" s="12">
        <v>-99915503</v>
      </c>
      <c r="C10" s="12">
        <v>-97190435</v>
      </c>
      <c r="D10" s="12">
        <v>-105664296</v>
      </c>
      <c r="E10" s="12"/>
      <c r="F10" s="12"/>
      <c r="G10" s="12"/>
      <c r="H10" s="13"/>
    </row>
    <row r="11" spans="1:9" x14ac:dyDescent="0.25">
      <c r="A11" s="2"/>
      <c r="B11" s="14">
        <f>SUM(B6:B10)</f>
        <v>124199315</v>
      </c>
      <c r="C11" s="14">
        <f t="shared" ref="C11:D11" si="0">SUM(C6:C10)</f>
        <v>71302223</v>
      </c>
      <c r="D11" s="14">
        <f t="shared" si="0"/>
        <v>-354217024</v>
      </c>
      <c r="E11" s="14">
        <f>SUM(E6:E10)</f>
        <v>-169945245</v>
      </c>
      <c r="F11" s="14">
        <f t="shared" ref="F11:I11" si="1">SUM(F6:F10)</f>
        <v>0</v>
      </c>
      <c r="G11" s="14">
        <f t="shared" si="1"/>
        <v>-478949063</v>
      </c>
      <c r="H11" s="14">
        <f t="shared" si="1"/>
        <v>381422693</v>
      </c>
      <c r="I11" s="14">
        <f t="shared" si="1"/>
        <v>-312854138</v>
      </c>
    </row>
    <row r="12" spans="1:9" x14ac:dyDescent="0.25">
      <c r="B12" s="12"/>
      <c r="C12" s="12"/>
      <c r="D12" s="12"/>
      <c r="E12" s="12"/>
      <c r="F12" s="12"/>
      <c r="G12" s="12"/>
      <c r="H12" s="12"/>
    </row>
    <row r="13" spans="1:9" x14ac:dyDescent="0.25">
      <c r="A13" s="30" t="s">
        <v>77</v>
      </c>
      <c r="B13" s="12"/>
      <c r="C13" s="12"/>
      <c r="D13" s="12"/>
      <c r="E13" s="12"/>
      <c r="F13" s="12"/>
      <c r="G13" s="12"/>
      <c r="H13" s="12"/>
    </row>
    <row r="14" spans="1:9" x14ac:dyDescent="0.25">
      <c r="A14" s="4" t="s">
        <v>37</v>
      </c>
      <c r="B14" s="12">
        <v>-122347152</v>
      </c>
      <c r="C14" s="12">
        <v>-87184818</v>
      </c>
      <c r="D14" s="12">
        <v>-101886717</v>
      </c>
      <c r="E14" s="12">
        <v>-81300010</v>
      </c>
      <c r="F14" s="12"/>
      <c r="G14" s="12">
        <v>-56473501</v>
      </c>
      <c r="H14" s="12">
        <v>-239260894</v>
      </c>
      <c r="I14">
        <f>-1894382-164298220</f>
        <v>-166192602</v>
      </c>
    </row>
    <row r="15" spans="1:9" x14ac:dyDescent="0.25">
      <c r="A15" t="s">
        <v>15</v>
      </c>
      <c r="B15" s="12">
        <v>-3782500</v>
      </c>
      <c r="C15" s="12"/>
      <c r="D15" s="12">
        <v>-7820242</v>
      </c>
      <c r="E15" s="12">
        <f>1936548+5730042</f>
        <v>7666590</v>
      </c>
      <c r="F15" s="12"/>
      <c r="G15" s="12">
        <v>-100247970</v>
      </c>
      <c r="H15" s="12">
        <v>-99660763</v>
      </c>
      <c r="I15" s="12">
        <v>-204451296</v>
      </c>
    </row>
    <row r="16" spans="1:9" x14ac:dyDescent="0.25">
      <c r="A16" s="4" t="s">
        <v>55</v>
      </c>
      <c r="B16" s="12">
        <v>12977836</v>
      </c>
      <c r="C16" s="12">
        <v>14579082</v>
      </c>
      <c r="D16" s="12">
        <v>19764929</v>
      </c>
      <c r="E16" s="12">
        <v>5459034</v>
      </c>
      <c r="F16" s="12"/>
      <c r="G16" s="12">
        <v>5045365</v>
      </c>
      <c r="H16" s="12">
        <v>4312265</v>
      </c>
      <c r="I16" s="12">
        <v>2224608</v>
      </c>
    </row>
    <row r="17" spans="1:9" x14ac:dyDescent="0.25">
      <c r="A17" s="2"/>
      <c r="B17" s="14">
        <f>SUM(B14:B16)</f>
        <v>-113151816</v>
      </c>
      <c r="C17" s="14">
        <f t="shared" ref="C17:I17" si="2">SUM(C14:C16)</f>
        <v>-72605736</v>
      </c>
      <c r="D17" s="14">
        <f t="shared" si="2"/>
        <v>-89942030</v>
      </c>
      <c r="E17" s="14">
        <f t="shared" si="2"/>
        <v>-68174386</v>
      </c>
      <c r="F17" s="14">
        <f t="shared" si="2"/>
        <v>0</v>
      </c>
      <c r="G17" s="14">
        <f t="shared" si="2"/>
        <v>-151676106</v>
      </c>
      <c r="H17" s="14">
        <f t="shared" si="2"/>
        <v>-334609392</v>
      </c>
      <c r="I17" s="14">
        <f t="shared" si="2"/>
        <v>-368419290</v>
      </c>
    </row>
    <row r="18" spans="1:9" x14ac:dyDescent="0.25">
      <c r="B18" s="12"/>
      <c r="C18" s="12"/>
      <c r="D18" s="12"/>
      <c r="E18" s="12"/>
      <c r="F18" s="12"/>
      <c r="G18" s="12"/>
      <c r="H18" s="12"/>
    </row>
    <row r="19" spans="1:9" x14ac:dyDescent="0.25">
      <c r="A19" s="30" t="s">
        <v>78</v>
      </c>
      <c r="B19" s="12"/>
      <c r="C19" s="12"/>
      <c r="D19" s="12"/>
      <c r="E19" s="12"/>
      <c r="F19" s="12"/>
      <c r="G19" s="12"/>
      <c r="H19" s="12"/>
    </row>
    <row r="20" spans="1:9" x14ac:dyDescent="0.25">
      <c r="A20" s="5" t="s">
        <v>3</v>
      </c>
      <c r="B20" s="12"/>
      <c r="C20" s="12"/>
      <c r="D20" s="12">
        <v>169400000</v>
      </c>
      <c r="E20" s="12"/>
      <c r="F20" s="12"/>
      <c r="G20" s="12"/>
      <c r="H20" s="12"/>
    </row>
    <row r="21" spans="1:9" x14ac:dyDescent="0.25">
      <c r="A21" s="5" t="s">
        <v>42</v>
      </c>
      <c r="B21" s="12"/>
      <c r="C21" s="12"/>
      <c r="D21" s="13">
        <v>84700000</v>
      </c>
      <c r="E21" s="12"/>
      <c r="F21" s="12"/>
      <c r="G21" s="12"/>
      <c r="H21" s="12"/>
    </row>
    <row r="22" spans="1:9" x14ac:dyDescent="0.25">
      <c r="A22" s="5" t="s">
        <v>48</v>
      </c>
      <c r="B22" s="12">
        <v>-38785191</v>
      </c>
      <c r="C22" s="12">
        <v>-60091268</v>
      </c>
      <c r="D22" s="13">
        <v>-67273872</v>
      </c>
      <c r="E22" s="12">
        <v>26401941</v>
      </c>
      <c r="F22" s="12"/>
      <c r="G22" s="12">
        <v>-29487423</v>
      </c>
      <c r="H22" s="12">
        <v>-28233018</v>
      </c>
      <c r="I22" s="12">
        <v>44661240</v>
      </c>
    </row>
    <row r="23" spans="1:9" x14ac:dyDescent="0.25">
      <c r="A23" t="s">
        <v>27</v>
      </c>
      <c r="B23" s="12">
        <v>-20871728</v>
      </c>
      <c r="C23" s="12">
        <v>21957723</v>
      </c>
      <c r="D23" s="12">
        <v>243401207</v>
      </c>
      <c r="E23" s="12">
        <v>146497561</v>
      </c>
      <c r="F23" s="12"/>
      <c r="G23" s="12">
        <v>903286979</v>
      </c>
      <c r="H23" s="12">
        <v>99024485</v>
      </c>
      <c r="I23" s="12">
        <v>1252260211</v>
      </c>
    </row>
    <row r="24" spans="1:9" x14ac:dyDescent="0.25">
      <c r="A24" t="s">
        <v>38</v>
      </c>
      <c r="B24" s="12">
        <v>68727568</v>
      </c>
      <c r="C24" s="12">
        <v>57226904</v>
      </c>
      <c r="D24" s="12">
        <v>14499193</v>
      </c>
      <c r="E24" s="12">
        <v>224433737</v>
      </c>
      <c r="F24" s="12"/>
      <c r="G24" s="12">
        <v>29999550</v>
      </c>
      <c r="H24" s="12">
        <v>229900901</v>
      </c>
      <c r="I24" s="12">
        <v>-258524548</v>
      </c>
    </row>
    <row r="25" spans="1:9" x14ac:dyDescent="0.25">
      <c r="A25" t="s">
        <v>39</v>
      </c>
      <c r="B25" s="12">
        <v>0</v>
      </c>
      <c r="C25" s="12">
        <v>-12798773</v>
      </c>
      <c r="D25" s="12">
        <v>6177916</v>
      </c>
      <c r="E25" s="13">
        <v>12925748</v>
      </c>
      <c r="F25" s="12"/>
      <c r="G25" s="12">
        <v>-20344599</v>
      </c>
      <c r="H25" s="12">
        <v>-19165914</v>
      </c>
      <c r="I25" s="12">
        <v>-15859</v>
      </c>
    </row>
    <row r="26" spans="1:9" x14ac:dyDescent="0.25">
      <c r="A26" t="s">
        <v>41</v>
      </c>
      <c r="B26" s="12">
        <v>-10250525</v>
      </c>
      <c r="C26" s="12">
        <v>-15920582</v>
      </c>
      <c r="D26" s="12">
        <v>-3097507</v>
      </c>
      <c r="E26" s="13">
        <v>-13320</v>
      </c>
      <c r="F26" s="12"/>
      <c r="G26" s="12">
        <v>-241814518</v>
      </c>
      <c r="H26" s="12">
        <v>-286744411</v>
      </c>
    </row>
    <row r="27" spans="1:9" x14ac:dyDescent="0.25">
      <c r="A27" t="s">
        <v>40</v>
      </c>
      <c r="B27" s="12">
        <v>-2139264</v>
      </c>
      <c r="C27" s="12">
        <v>-461494</v>
      </c>
      <c r="D27" s="12"/>
      <c r="E27" s="13"/>
      <c r="F27" s="12"/>
      <c r="G27" s="12"/>
      <c r="H27" s="12"/>
      <c r="I27" s="12">
        <v>-2840571</v>
      </c>
    </row>
    <row r="28" spans="1:9" x14ac:dyDescent="0.25">
      <c r="A28" t="s">
        <v>36</v>
      </c>
      <c r="B28" s="12"/>
      <c r="C28" s="12"/>
      <c r="D28" s="12"/>
      <c r="E28" s="13">
        <v>-149242457</v>
      </c>
      <c r="F28" s="12"/>
      <c r="G28" s="12"/>
      <c r="H28" s="12">
        <v>-849597</v>
      </c>
      <c r="I28" s="12">
        <v>-345639200</v>
      </c>
    </row>
    <row r="29" spans="1:9" x14ac:dyDescent="0.25">
      <c r="A29" s="2"/>
      <c r="B29" s="15">
        <f t="shared" ref="B29:I29" si="3">SUM(B20:B28)</f>
        <v>-3319140</v>
      </c>
      <c r="C29" s="15">
        <f t="shared" si="3"/>
        <v>-10087490</v>
      </c>
      <c r="D29" s="15">
        <f t="shared" si="3"/>
        <v>447806937</v>
      </c>
      <c r="E29" s="15">
        <f t="shared" si="3"/>
        <v>261003210</v>
      </c>
      <c r="F29" s="15">
        <f t="shared" si="3"/>
        <v>0</v>
      </c>
      <c r="G29" s="15">
        <f t="shared" si="3"/>
        <v>641639989</v>
      </c>
      <c r="H29" s="15">
        <f t="shared" si="3"/>
        <v>-6067554</v>
      </c>
      <c r="I29" s="15">
        <f t="shared" si="3"/>
        <v>689901273</v>
      </c>
    </row>
    <row r="30" spans="1:9" x14ac:dyDescent="0.25">
      <c r="B30" s="12"/>
      <c r="C30" s="12"/>
      <c r="D30" s="12"/>
      <c r="E30" s="12"/>
      <c r="F30" s="12"/>
      <c r="G30" s="12"/>
      <c r="H30" s="12"/>
    </row>
    <row r="31" spans="1:9" x14ac:dyDescent="0.25">
      <c r="A31" s="2" t="s">
        <v>79</v>
      </c>
      <c r="B31" s="16">
        <f t="shared" ref="B31:I31" si="4">SUM(B11,B17,B29)</f>
        <v>7728359</v>
      </c>
      <c r="C31" s="16">
        <f t="shared" si="4"/>
        <v>-11391003</v>
      </c>
      <c r="D31" s="16">
        <f t="shared" si="4"/>
        <v>3647883</v>
      </c>
      <c r="E31" s="16">
        <f t="shared" si="4"/>
        <v>22883579</v>
      </c>
      <c r="F31" s="16">
        <f t="shared" si="4"/>
        <v>0</v>
      </c>
      <c r="G31" s="16">
        <f t="shared" si="4"/>
        <v>11014820</v>
      </c>
      <c r="H31" s="16">
        <f t="shared" si="4"/>
        <v>40745747</v>
      </c>
      <c r="I31" s="16">
        <f t="shared" si="4"/>
        <v>8627845</v>
      </c>
    </row>
    <row r="32" spans="1:9" x14ac:dyDescent="0.25">
      <c r="A32" s="31" t="s">
        <v>82</v>
      </c>
      <c r="B32" s="16"/>
      <c r="C32" s="16"/>
      <c r="D32" s="16"/>
      <c r="E32" s="16"/>
      <c r="F32" s="16"/>
      <c r="G32" s="16"/>
      <c r="H32" s="13">
        <v>263931</v>
      </c>
      <c r="I32">
        <v>1690056</v>
      </c>
    </row>
    <row r="33" spans="1:9" x14ac:dyDescent="0.25">
      <c r="A33" s="31" t="s">
        <v>80</v>
      </c>
      <c r="B33" s="12">
        <v>12886766</v>
      </c>
      <c r="C33" s="12">
        <v>20615126</v>
      </c>
      <c r="D33" s="12">
        <v>7475433</v>
      </c>
      <c r="E33" s="12">
        <v>11123316</v>
      </c>
      <c r="F33" s="12"/>
      <c r="G33" s="12">
        <v>14871227</v>
      </c>
      <c r="H33" s="12">
        <v>25886047</v>
      </c>
      <c r="I33" s="12">
        <v>66895725</v>
      </c>
    </row>
    <row r="34" spans="1:9" x14ac:dyDescent="0.25">
      <c r="A34" s="30" t="s">
        <v>81</v>
      </c>
      <c r="B34" s="16">
        <f>SUM(B31:B33)</f>
        <v>20615125</v>
      </c>
      <c r="C34" s="16">
        <f t="shared" ref="C34:I34" si="5">SUM(C31:C33)</f>
        <v>9224123</v>
      </c>
      <c r="D34" s="16">
        <f t="shared" si="5"/>
        <v>11123316</v>
      </c>
      <c r="E34" s="16">
        <f t="shared" si="5"/>
        <v>34006895</v>
      </c>
      <c r="F34" s="16">
        <f t="shared" si="5"/>
        <v>0</v>
      </c>
      <c r="G34" s="16">
        <f t="shared" si="5"/>
        <v>25886047</v>
      </c>
      <c r="H34" s="16">
        <f t="shared" si="5"/>
        <v>66895725</v>
      </c>
      <c r="I34" s="16">
        <f t="shared" si="5"/>
        <v>77213626</v>
      </c>
    </row>
    <row r="35" spans="1:9" x14ac:dyDescent="0.25">
      <c r="B35" s="16"/>
      <c r="C35" s="16"/>
      <c r="D35" s="16"/>
      <c r="E35" s="16"/>
      <c r="F35" s="16"/>
      <c r="G35" s="16"/>
      <c r="H35" s="12"/>
    </row>
    <row r="36" spans="1:9" x14ac:dyDescent="0.25">
      <c r="A36" s="30" t="s">
        <v>83</v>
      </c>
      <c r="B36" s="8">
        <f>B11/('1'!B43/10)</f>
        <v>7.3317187131050767</v>
      </c>
      <c r="C36" s="8">
        <f>C11/('1'!C43/10)</f>
        <v>4.2091040731995282</v>
      </c>
      <c r="D36" s="8">
        <f>D11/('1'!D43/10)</f>
        <v>-10.455047933884298</v>
      </c>
      <c r="E36" s="8">
        <f>E11/('1'!E43/10)</f>
        <v>-5.0160934179456911</v>
      </c>
      <c r="F36" s="8" t="e">
        <f>F11/('1'!F43/10)</f>
        <v>#DIV/0!</v>
      </c>
      <c r="G36" s="8">
        <f>G11/('1'!G43/10)</f>
        <v>-14.136631139315231</v>
      </c>
      <c r="H36" s="8">
        <f>H11/('1'!H43/10)</f>
        <v>11.258048789846518</v>
      </c>
      <c r="I36" s="8">
        <f>I11/('1'!I43/10)</f>
        <v>-9.2341835301062574</v>
      </c>
    </row>
    <row r="37" spans="1:9" x14ac:dyDescent="0.25">
      <c r="A37" s="30" t="s">
        <v>84</v>
      </c>
      <c r="B37">
        <v>16940000</v>
      </c>
      <c r="C37">
        <v>16940000</v>
      </c>
      <c r="D37">
        <v>33880000</v>
      </c>
      <c r="E37">
        <v>33880000</v>
      </c>
      <c r="F37">
        <v>0</v>
      </c>
      <c r="G37">
        <v>33880000</v>
      </c>
      <c r="H37">
        <v>33880000</v>
      </c>
      <c r="I37">
        <v>33880001</v>
      </c>
    </row>
    <row r="38" spans="1:9" ht="15.75" x14ac:dyDescent="0.25">
      <c r="A38" s="3"/>
      <c r="B38" s="9"/>
      <c r="C38" s="9"/>
      <c r="D38" s="9"/>
      <c r="E38" s="9"/>
      <c r="F38" s="9"/>
      <c r="G38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5" sqref="H5:I11"/>
    </sheetView>
  </sheetViews>
  <sheetFormatPr defaultRowHeight="15" x14ac:dyDescent="0.25"/>
  <cols>
    <col min="1" max="1" width="31.28515625" bestFit="1" customWidth="1"/>
  </cols>
  <sheetData>
    <row r="1" spans="1:9" ht="15.75" x14ac:dyDescent="0.25">
      <c r="A1" s="3" t="s">
        <v>49</v>
      </c>
    </row>
    <row r="2" spans="1:9" x14ac:dyDescent="0.25">
      <c r="A2" s="2" t="s">
        <v>53</v>
      </c>
    </row>
    <row r="3" spans="1:9" ht="15.75" x14ac:dyDescent="0.25">
      <c r="A3" s="3" t="s">
        <v>57</v>
      </c>
    </row>
    <row r="4" spans="1:9" x14ac:dyDescent="0.25">
      <c r="B4">
        <v>2012</v>
      </c>
      <c r="C4">
        <v>2013</v>
      </c>
      <c r="D4">
        <v>2014</v>
      </c>
      <c r="E4">
        <v>2015</v>
      </c>
      <c r="F4">
        <v>2016</v>
      </c>
      <c r="G4">
        <v>2017</v>
      </c>
      <c r="H4">
        <v>2018</v>
      </c>
      <c r="I4">
        <v>2019</v>
      </c>
    </row>
    <row r="5" spans="1:9" x14ac:dyDescent="0.25">
      <c r="A5" s="5" t="s">
        <v>85</v>
      </c>
      <c r="B5" s="24">
        <f>'2'!B22/'1'!B19</f>
        <v>3.3217719939814372E-2</v>
      </c>
      <c r="C5" s="24">
        <f>'2'!C22/'1'!C19</f>
        <v>2.7378099866048895E-2</v>
      </c>
      <c r="D5" s="24">
        <f>'2'!D22/'1'!D19</f>
        <v>8.1463866640817794E-3</v>
      </c>
      <c r="E5" s="24">
        <f>'2'!E22/'1'!E19</f>
        <v>7.6290298687308042E-3</v>
      </c>
      <c r="F5" s="24" t="e">
        <f>'2'!F22/'1'!F19</f>
        <v>#DIV/0!</v>
      </c>
      <c r="G5" s="24">
        <f>'2'!G22/'1'!G19</f>
        <v>-3.0247971556873622E-2</v>
      </c>
      <c r="H5" s="24">
        <f>'2'!H22/'1'!H19</f>
        <v>-3.7707699322219845E-2</v>
      </c>
      <c r="I5" s="24">
        <f>'2'!I22/'1'!I19</f>
        <v>-3.6466853585838489E-2</v>
      </c>
    </row>
    <row r="6" spans="1:9" x14ac:dyDescent="0.25">
      <c r="A6" s="5" t="s">
        <v>86</v>
      </c>
      <c r="B6" s="24">
        <f>'2'!B22/'1'!B42</f>
        <v>0.22159808265977474</v>
      </c>
      <c r="C6" s="24">
        <f>'2'!C22/'1'!C42</f>
        <v>0.15812696524944939</v>
      </c>
      <c r="D6" s="24">
        <f>'2'!D22/'1'!D42</f>
        <v>2.9021939659448291E-2</v>
      </c>
      <c r="E6" s="24">
        <f>'2'!E22/'1'!E42</f>
        <v>3.2492902032137026E-2</v>
      </c>
      <c r="F6" s="24" t="e">
        <f>'2'!F22/'1'!F42</f>
        <v>#DIV/0!</v>
      </c>
      <c r="G6" s="24">
        <f>'2'!G22/'1'!G42</f>
        <v>-0.28132215025198126</v>
      </c>
      <c r="H6" s="24">
        <f>'2'!H22/'1'!H42</f>
        <v>-0.76084015291918361</v>
      </c>
      <c r="I6" s="24">
        <f>'2'!I22/'1'!I42</f>
        <v>-6.0978780767781933</v>
      </c>
    </row>
    <row r="7" spans="1:9" x14ac:dyDescent="0.25">
      <c r="A7" s="5" t="s">
        <v>50</v>
      </c>
      <c r="B7" s="24">
        <f>'1'!B24/'1'!B42</f>
        <v>2.0254612300012634E-2</v>
      </c>
      <c r="C7" s="24">
        <f>'1'!C24/'1'!C42</f>
        <v>7.5569463363903732E-3</v>
      </c>
      <c r="D7" s="24">
        <f>'1'!D24/'1'!D42</f>
        <v>0.37417498808014515</v>
      </c>
      <c r="E7" s="24">
        <f>'1'!E24/'1'!E42</f>
        <v>1.1089988275567841</v>
      </c>
      <c r="F7" s="24" t="e">
        <f>'1'!F24/'1'!F42</f>
        <v>#DIV/0!</v>
      </c>
      <c r="G7" s="24">
        <f>'1'!G24/'1'!G42</f>
        <v>1.3907828853274911</v>
      </c>
      <c r="H7" s="24">
        <f>'1'!H24/'1'!H42</f>
        <v>3.4118169533435103</v>
      </c>
      <c r="I7" s="24">
        <f>'1'!I24/'1'!I42</f>
        <v>13.889194892351293</v>
      </c>
    </row>
    <row r="8" spans="1:9" x14ac:dyDescent="0.25">
      <c r="A8" s="5" t="s">
        <v>51</v>
      </c>
      <c r="B8" s="25">
        <f>'1'!B11/'1'!B28</f>
        <v>0.68474203271924772</v>
      </c>
      <c r="C8" s="25">
        <f>'1'!C11/'1'!C28</f>
        <v>0.66642154975338008</v>
      </c>
      <c r="D8" s="25">
        <f>'1'!D11/'1'!D28</f>
        <v>0.91709431189257651</v>
      </c>
      <c r="E8" s="25">
        <f>'1'!E11/'1'!E28</f>
        <v>1.1896211260212521</v>
      </c>
      <c r="F8" s="25" t="e">
        <f>'1'!F11/'1'!F28</f>
        <v>#DIV/0!</v>
      </c>
      <c r="G8" s="25">
        <f>'1'!G11/'1'!G28</f>
        <v>0.97338892207590255</v>
      </c>
      <c r="H8" s="25">
        <f>'1'!H11/'1'!H28</f>
        <v>0.96182565304512735</v>
      </c>
      <c r="I8" s="25">
        <f>'1'!I11/'1'!I28</f>
        <v>0.84619058558396298</v>
      </c>
    </row>
    <row r="9" spans="1:9" x14ac:dyDescent="0.25">
      <c r="A9" s="5" t="s">
        <v>54</v>
      </c>
      <c r="B9" s="24">
        <f>'2'!B22/'2'!B5</f>
        <v>4.650456530928955E-2</v>
      </c>
      <c r="C9" s="24">
        <f>'2'!C22/'2'!C5</f>
        <v>4.9852734064403423E-2</v>
      </c>
      <c r="D9" s="24">
        <f>'2'!D22/'2'!D5</f>
        <v>2.4419822315295048E-2</v>
      </c>
      <c r="E9" s="24">
        <f>'2'!E22/'2'!E5</f>
        <v>1.9093592805483717E-2</v>
      </c>
      <c r="F9" s="24" t="e">
        <f>'2'!F22/'2'!F5</f>
        <v>#DIV/0!</v>
      </c>
      <c r="G9" s="24">
        <f>'2'!G22/'2'!G5</f>
        <v>-6.4600902400511667E-2</v>
      </c>
      <c r="H9" s="24">
        <f>'2'!H22/'2'!H5</f>
        <v>-8.9720675922465923E-2</v>
      </c>
      <c r="I9" s="24">
        <f>'2'!I22/'2'!I5</f>
        <v>-9.3744441035979106E-2</v>
      </c>
    </row>
    <row r="10" spans="1:9" x14ac:dyDescent="0.25">
      <c r="A10" t="s">
        <v>52</v>
      </c>
      <c r="B10" s="24">
        <f>'2'!B13/'2'!B5</f>
        <v>0.15982082928258931</v>
      </c>
      <c r="C10" s="24">
        <f>'2'!C13/'2'!C5</f>
        <v>0.1773876406560656</v>
      </c>
      <c r="D10" s="24">
        <f>'2'!D13/'2'!D5</f>
        <v>0.19592613441208287</v>
      </c>
      <c r="E10" s="24">
        <f>'2'!E13/'2'!E5</f>
        <v>0.19948518578773961</v>
      </c>
      <c r="F10" s="24" t="e">
        <f>'2'!F13/'2'!F5</f>
        <v>#DIV/0!</v>
      </c>
      <c r="G10" s="24">
        <f>'2'!G13/'2'!G5</f>
        <v>0.11277134482765434</v>
      </c>
      <c r="H10" s="24">
        <f>'2'!H13/'2'!H5</f>
        <v>9.0129490227983819E-2</v>
      </c>
      <c r="I10" s="24">
        <f>'2'!I13/'2'!I5</f>
        <v>0.10944018164574044</v>
      </c>
    </row>
    <row r="11" spans="1:9" x14ac:dyDescent="0.25">
      <c r="A11" s="5" t="s">
        <v>87</v>
      </c>
      <c r="B11" s="24">
        <f>'2'!B22/('1'!B24+'1'!B42)</f>
        <v>0.21719880507103489</v>
      </c>
      <c r="C11" s="24">
        <f>'2'!C22/('1'!C24+'1'!C42)</f>
        <v>0.15694097075546931</v>
      </c>
      <c r="D11" s="24">
        <f>'2'!D22/('1'!D24+'1'!D42)</f>
        <v>2.1119537112223776E-2</v>
      </c>
      <c r="E11" s="24">
        <f>'2'!E22/('1'!E24+'1'!E42)</f>
        <v>1.5406789993230644E-2</v>
      </c>
      <c r="F11" s="24" t="e">
        <f>'2'!F22/('1'!F24+'1'!F42)</f>
        <v>#DIV/0!</v>
      </c>
      <c r="G11" s="24">
        <f>'2'!G22/('1'!G24+'1'!G42)</f>
        <v>-0.1176694680133807</v>
      </c>
      <c r="H11" s="24">
        <f>'2'!H22/('1'!H24+'1'!H42)</f>
        <v>-0.17245505898484259</v>
      </c>
      <c r="I11" s="24">
        <f>'2'!I22/('1'!I24+'1'!I42)</f>
        <v>-0.40955055802988549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2020-04-11T10:22:17Z</dcterms:modified>
</cp:coreProperties>
</file>