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755" tabRatio="739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38" i="1"/>
  <c r="G48" i="1" s="1"/>
  <c r="G29" i="1"/>
  <c r="G24" i="1"/>
  <c r="G36" i="1" s="1"/>
  <c r="G20" i="1"/>
  <c r="G10" i="1"/>
  <c r="G6" i="1"/>
  <c r="G46" i="1" l="1"/>
  <c r="C14" i="3"/>
  <c r="D14" i="3"/>
  <c r="E14" i="3"/>
  <c r="F14" i="3"/>
  <c r="B14" i="3"/>
  <c r="B38" i="1"/>
  <c r="C49" i="1" l="1"/>
  <c r="D49" i="1"/>
  <c r="E49" i="1"/>
  <c r="F49" i="1"/>
  <c r="B49" i="1"/>
  <c r="F29" i="3" l="1"/>
  <c r="F23" i="3"/>
  <c r="F12" i="3"/>
  <c r="F36" i="3" s="1"/>
  <c r="F21" i="2"/>
  <c r="G14" i="2"/>
  <c r="F9" i="2"/>
  <c r="F7" i="2"/>
  <c r="F14" i="2" s="1"/>
  <c r="F29" i="1"/>
  <c r="F36" i="1" s="1"/>
  <c r="F46" i="1" s="1"/>
  <c r="F24" i="1"/>
  <c r="F38" i="1"/>
  <c r="F48" i="1" s="1"/>
  <c r="F10" i="1"/>
  <c r="F6" i="1"/>
  <c r="F8" i="4" l="1"/>
  <c r="F31" i="3"/>
  <c r="F33" i="3" s="1"/>
  <c r="F18" i="2"/>
  <c r="F20" i="2" s="1"/>
  <c r="F24" i="2" s="1"/>
  <c r="F11" i="4" s="1"/>
  <c r="F10" i="4"/>
  <c r="F20" i="1"/>
  <c r="F7" i="4"/>
  <c r="F9" i="4" l="1"/>
  <c r="F26" i="2"/>
  <c r="F5" i="4"/>
  <c r="F6" i="4"/>
  <c r="B9" i="2"/>
  <c r="D9" i="2"/>
  <c r="E9" i="2"/>
  <c r="C9" i="2"/>
  <c r="D7" i="2"/>
  <c r="E7" i="2"/>
  <c r="E14" i="2" s="1"/>
  <c r="B7" i="2"/>
  <c r="C7" i="2"/>
  <c r="D14" i="2" l="1"/>
  <c r="B14" i="2"/>
  <c r="B10" i="4" s="1"/>
  <c r="D18" i="2"/>
  <c r="D20" i="2" s="1"/>
  <c r="D10" i="4"/>
  <c r="C14" i="2"/>
  <c r="E18" i="2"/>
  <c r="E20" i="2" s="1"/>
  <c r="E10" i="4"/>
  <c r="B29" i="1"/>
  <c r="C29" i="1"/>
  <c r="D29" i="1"/>
  <c r="E29" i="1"/>
  <c r="B24" i="1"/>
  <c r="C24" i="1"/>
  <c r="D24" i="1"/>
  <c r="E24" i="1"/>
  <c r="B18" i="2" l="1"/>
  <c r="B20" i="2" s="1"/>
  <c r="C18" i="2"/>
  <c r="C20" i="2" s="1"/>
  <c r="C10" i="4"/>
  <c r="B29" i="3"/>
  <c r="C29" i="3"/>
  <c r="D29" i="3"/>
  <c r="E29" i="3"/>
  <c r="C38" i="1"/>
  <c r="D38" i="1"/>
  <c r="E38" i="1"/>
  <c r="B23" i="3"/>
  <c r="C23" i="3"/>
  <c r="D23" i="3"/>
  <c r="E23" i="3"/>
  <c r="B7" i="4" l="1"/>
  <c r="C48" i="1"/>
  <c r="C7" i="4"/>
  <c r="D48" i="1"/>
  <c r="D7" i="4"/>
  <c r="E48" i="1"/>
  <c r="E7" i="4"/>
  <c r="B48" i="1"/>
  <c r="C6" i="1"/>
  <c r="D6" i="1"/>
  <c r="E6" i="1"/>
  <c r="B21" i="2" l="1"/>
  <c r="B24" i="2" s="1"/>
  <c r="C21" i="2"/>
  <c r="C24" i="2" s="1"/>
  <c r="D21" i="2"/>
  <c r="D24" i="2" s="1"/>
  <c r="E21" i="2"/>
  <c r="E24" i="2" s="1"/>
  <c r="B9" i="4" l="1"/>
  <c r="B6" i="4"/>
  <c r="B11" i="4"/>
  <c r="C9" i="4"/>
  <c r="C11" i="4"/>
  <c r="C6" i="4"/>
  <c r="D11" i="4"/>
  <c r="D6" i="4"/>
  <c r="D9" i="4"/>
  <c r="E6" i="4"/>
  <c r="E9" i="4"/>
  <c r="E11" i="4"/>
  <c r="C26" i="2"/>
  <c r="B26" i="2"/>
  <c r="E26" i="2"/>
  <c r="D26" i="2"/>
  <c r="C12" i="3" l="1"/>
  <c r="C36" i="3" s="1"/>
  <c r="B10" i="1"/>
  <c r="B8" i="4" s="1"/>
  <c r="C10" i="1"/>
  <c r="C8" i="4" s="1"/>
  <c r="D10" i="1"/>
  <c r="D8" i="4" s="1"/>
  <c r="E10" i="1"/>
  <c r="E8" i="4" s="1"/>
  <c r="C31" i="3" l="1"/>
  <c r="C33" i="3" s="1"/>
  <c r="D20" i="1"/>
  <c r="D5" i="4" s="1"/>
  <c r="C20" i="1"/>
  <c r="C5" i="4" s="1"/>
  <c r="E20" i="1"/>
  <c r="E5" i="4" s="1"/>
  <c r="E36" i="1" l="1"/>
  <c r="E46" i="1" s="1"/>
  <c r="D36" i="1"/>
  <c r="D46" i="1" s="1"/>
  <c r="B36" i="1"/>
  <c r="B46" i="1" s="1"/>
  <c r="C36" i="1"/>
  <c r="C46" i="1" s="1"/>
  <c r="D12" i="3"/>
  <c r="D36" i="3" s="1"/>
  <c r="D31" i="3" l="1"/>
  <c r="D33" i="3" s="1"/>
  <c r="B12" i="3" l="1"/>
  <c r="B36" i="3" s="1"/>
  <c r="E12" i="3"/>
  <c r="E36" i="3" s="1"/>
  <c r="B31" i="3" l="1"/>
  <c r="B33" i="3" s="1"/>
  <c r="E31" i="3"/>
  <c r="E33" i="3" s="1"/>
  <c r="B6" i="1" l="1"/>
  <c r="B20" i="1" s="1"/>
  <c r="B5" i="4" s="1"/>
</calcChain>
</file>

<file path=xl/sharedStrings.xml><?xml version="1.0" encoding="utf-8"?>
<sst xmlns="http://schemas.openxmlformats.org/spreadsheetml/2006/main" count="97" uniqueCount="89">
  <si>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</si>
  <si>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</si>
  <si>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</si>
  <si>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</si>
  <si>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</si>
  <si>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</si>
  <si>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</si>
  <si>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</si>
  <si>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</si>
  <si>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Current</t>
  </si>
  <si>
    <t>Deferred</t>
  </si>
  <si>
    <t>Income tax paid</t>
  </si>
  <si>
    <t>Non operating income</t>
  </si>
  <si>
    <t>Contribution to WPPF</t>
  </si>
  <si>
    <t>Reatined earnings</t>
  </si>
  <si>
    <t>Administrative expesnes</t>
  </si>
  <si>
    <t>Selling expenses</t>
  </si>
  <si>
    <t>Accounts receivables</t>
  </si>
  <si>
    <t>Inventories</t>
  </si>
  <si>
    <t>Property, plant and equipment</t>
  </si>
  <si>
    <t>Investment in shares</t>
  </si>
  <si>
    <t>Acquisition of property, plant and equipment</t>
  </si>
  <si>
    <t>Dividend paid</t>
  </si>
  <si>
    <t>Collection from Customers</t>
  </si>
  <si>
    <t>Dividend equalization reserve</t>
  </si>
  <si>
    <t>Dividend payable</t>
  </si>
  <si>
    <t>ARAMIT LIMITED</t>
  </si>
  <si>
    <t>Investments</t>
  </si>
  <si>
    <t>Short term investments</t>
  </si>
  <si>
    <t>Interest receivables</t>
  </si>
  <si>
    <t>Due from associated companies</t>
  </si>
  <si>
    <t>Reserves</t>
  </si>
  <si>
    <t>Unrealised surplus of financial analysis</t>
  </si>
  <si>
    <t>Provisions for employees gratuity</t>
  </si>
  <si>
    <t>Deferred income tax</t>
  </si>
  <si>
    <t>Creditors and accruals</t>
  </si>
  <si>
    <t>Provision for WPP &amp; WF</t>
  </si>
  <si>
    <t>Provision for taxation</t>
  </si>
  <si>
    <t>Other operating income</t>
  </si>
  <si>
    <t>Cash paid to employees</t>
  </si>
  <si>
    <t>Cash paid to suppliers</t>
  </si>
  <si>
    <t>Cash paid for operating expenses</t>
  </si>
  <si>
    <t>Payment for WPPF</t>
  </si>
  <si>
    <t>Proceeds from sale of fixed assets</t>
  </si>
  <si>
    <t>Dividend received</t>
  </si>
  <si>
    <t>Interest received</t>
  </si>
  <si>
    <t>Cash payment for financial expenses</t>
  </si>
  <si>
    <t>Long term loan</t>
  </si>
  <si>
    <t>Current portion of long term loan</t>
  </si>
  <si>
    <t>Term loan</t>
  </si>
  <si>
    <t>Debt to Equity</t>
  </si>
  <si>
    <t>Current Ratio</t>
  </si>
  <si>
    <t>Operating Margin</t>
  </si>
  <si>
    <t>Trade Receivable</t>
  </si>
  <si>
    <t>Capital Expenditure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</si>
  <si>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</si>
  <si>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</si>
  <si>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</si>
  <si>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</si>
  <si>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</si>
  <si>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</si>
  <si>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</si>
  <si>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</si>
  <si>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</si>
  <si>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</si>
  <si>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</si>
  <si>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</si>
  <si>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</si>
  <si>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</si>
  <si>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</si>
  <si>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</si>
  <si>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</si>
  <si>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</si>
  <si>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</si>
  <si>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</si>
  <si>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</si>
  <si>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Investment Activities</t>
  </si>
  <si>
    <t>Net Cash Flows - Operating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</si>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</sst>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Border="1"/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0" fillId="0" borderId="0" xfId="2" applyNumberFormat="1" applyFont="1"/>
    <xf numFmtId="166" fontId="1" fillId="0" borderId="3" xfId="2" applyNumberFormat="1" applyFont="1" applyBorder="1"/>
    <xf numFmtId="166" fontId="3" fillId="0" borderId="3" xfId="2" applyNumberFormat="1" applyFont="1" applyBorder="1"/>
    <xf numFmtId="166" fontId="3" fillId="0" borderId="3" xfId="2" applyNumberFormat="1" applyFont="1" applyFill="1" applyBorder="1"/>
    <xf numFmtId="166" fontId="1" fillId="0" borderId="0" xfId="2" applyNumberFormat="1" applyFont="1"/>
    <xf numFmtId="166" fontId="1" fillId="0" borderId="0" xfId="2" applyNumberFormat="1" applyFont="1" applyFill="1"/>
    <xf numFmtId="166" fontId="0" fillId="0" borderId="0" xfId="2" applyNumberFormat="1" applyFont="1" applyFill="1"/>
    <xf numFmtId="166" fontId="0" fillId="0" borderId="1" xfId="2" applyNumberFormat="1" applyFont="1" applyBorder="1"/>
    <xf numFmtId="166" fontId="1" fillId="0" borderId="0" xfId="2" applyNumberFormat="1" applyFont="1" applyBorder="1"/>
    <xf numFmtId="166" fontId="0" fillId="0" borderId="0" xfId="2" applyNumberFormat="1" applyFont="1" applyBorder="1"/>
    <xf numFmtId="166" fontId="1" fillId="0" borderId="2" xfId="2" applyNumberFormat="1" applyFont="1" applyBorder="1"/>
    <xf numFmtId="166" fontId="4" fillId="0" borderId="0" xfId="2" applyNumberFormat="1" applyFont="1" applyBorder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52" sqref="G52"/>
    </sheetView>
  </sheetViews>
  <sheetFormatPr defaultRowHeight="15" x14ac:dyDescent="0.25"/>
  <cols>
    <col min="1" max="1" width="41.140625" bestFit="1" customWidth="1"/>
    <col min="2" max="2" width="16.85546875" bestFit="1" customWidth="1"/>
    <col min="3" max="3" width="14.28515625" bestFit="1" customWidth="1"/>
    <col min="4" max="4" width="16.85546875" bestFit="1" customWidth="1"/>
    <col min="5" max="6" width="14.28515625" bestFit="1" customWidth="1"/>
    <col min="7" max="7" width="20.28515625" customWidth="1"/>
  </cols>
  <sheetData>
    <row r="1" spans="1:7" ht="15.75" x14ac:dyDescent="0.25">
      <c r="A1" s="4" t="s">
        <v>26</v>
      </c>
    </row>
    <row r="2" spans="1:7" ht="15.75" x14ac:dyDescent="0.25">
      <c r="A2" s="4" t="s">
        <v>55</v>
      </c>
    </row>
    <row r="3" spans="1:7" ht="15.75" x14ac:dyDescent="0.25">
      <c r="A3" s="4" t="s">
        <v>56</v>
      </c>
    </row>
    <row r="4" spans="1:7" ht="15.75" x14ac:dyDescent="0.25">
      <c r="B4" s="33">
        <v>2013</v>
      </c>
      <c r="C4" s="4">
        <v>2014</v>
      </c>
      <c r="D4" s="4">
        <v>2016</v>
      </c>
      <c r="E4" s="4">
        <v>2017</v>
      </c>
      <c r="F4" s="4">
        <v>2018</v>
      </c>
      <c r="G4" s="4">
        <v>2019</v>
      </c>
    </row>
    <row r="5" spans="1:7" x14ac:dyDescent="0.25">
      <c r="A5" s="34" t="s">
        <v>0</v>
      </c>
      <c r="B5" s="21"/>
      <c r="C5" s="21"/>
      <c r="D5" s="21"/>
      <c r="E5" s="21"/>
      <c r="F5" s="21"/>
      <c r="G5" s="21"/>
    </row>
    <row r="6" spans="1:7" x14ac:dyDescent="0.25">
      <c r="A6" s="35" t="s">
        <v>1</v>
      </c>
      <c r="B6" s="25">
        <f t="shared" ref="B6:G6" si="0">SUM(B7:B8)</f>
        <v>510733079</v>
      </c>
      <c r="C6" s="25">
        <f t="shared" si="0"/>
        <v>487965036</v>
      </c>
      <c r="D6" s="25">
        <f t="shared" si="0"/>
        <v>425981090</v>
      </c>
      <c r="E6" s="25">
        <f t="shared" si="0"/>
        <v>491558667</v>
      </c>
      <c r="F6" s="25">
        <f t="shared" si="0"/>
        <v>408700578</v>
      </c>
      <c r="G6" s="25">
        <f t="shared" si="0"/>
        <v>0</v>
      </c>
    </row>
    <row r="7" spans="1:7" x14ac:dyDescent="0.25">
      <c r="A7" t="s">
        <v>19</v>
      </c>
      <c r="B7" s="21">
        <v>106774298</v>
      </c>
      <c r="C7" s="21">
        <v>90293232</v>
      </c>
      <c r="D7" s="21">
        <v>73955169</v>
      </c>
      <c r="E7" s="21">
        <v>100574611</v>
      </c>
      <c r="F7" s="21">
        <v>109802728</v>
      </c>
      <c r="G7" s="21"/>
    </row>
    <row r="8" spans="1:7" x14ac:dyDescent="0.25">
      <c r="A8" t="s">
        <v>27</v>
      </c>
      <c r="B8" s="21">
        <v>403958781</v>
      </c>
      <c r="C8" s="21">
        <v>397671804</v>
      </c>
      <c r="D8" s="21">
        <v>352025921</v>
      </c>
      <c r="E8" s="21">
        <v>390984056</v>
      </c>
      <c r="F8" s="21">
        <v>298897850</v>
      </c>
      <c r="G8" s="21"/>
    </row>
    <row r="9" spans="1:7" x14ac:dyDescent="0.25">
      <c r="B9" s="21"/>
      <c r="C9" s="21"/>
      <c r="D9" s="21"/>
      <c r="E9" s="21"/>
      <c r="F9" s="21"/>
      <c r="G9" s="21"/>
    </row>
    <row r="10" spans="1:7" x14ac:dyDescent="0.25">
      <c r="A10" s="35" t="s">
        <v>2</v>
      </c>
      <c r="B10" s="25">
        <f t="shared" ref="B10:G10" si="1">SUM(B11:B18)</f>
        <v>597265698</v>
      </c>
      <c r="C10" s="25">
        <f t="shared" si="1"/>
        <v>546580183</v>
      </c>
      <c r="D10" s="25">
        <f t="shared" si="1"/>
        <v>602331332</v>
      </c>
      <c r="E10" s="25">
        <f t="shared" si="1"/>
        <v>647197472</v>
      </c>
      <c r="F10" s="25">
        <f t="shared" si="1"/>
        <v>716189093</v>
      </c>
      <c r="G10" s="25">
        <f t="shared" si="1"/>
        <v>0</v>
      </c>
    </row>
    <row r="11" spans="1:7" x14ac:dyDescent="0.25">
      <c r="A11" s="6" t="s">
        <v>18</v>
      </c>
      <c r="B11" s="21">
        <v>136921094</v>
      </c>
      <c r="C11" s="21">
        <v>204429637</v>
      </c>
      <c r="D11" s="21">
        <v>101091370</v>
      </c>
      <c r="E11" s="21">
        <v>91682857</v>
      </c>
      <c r="F11" s="21">
        <v>198994644</v>
      </c>
      <c r="G11" s="21"/>
    </row>
    <row r="12" spans="1:7" x14ac:dyDescent="0.25">
      <c r="A12" s="6" t="s">
        <v>17</v>
      </c>
      <c r="B12" s="21">
        <v>0</v>
      </c>
      <c r="C12" s="21">
        <v>3059191</v>
      </c>
      <c r="D12" s="21">
        <v>3142928</v>
      </c>
      <c r="E12" s="21">
        <v>9771514</v>
      </c>
      <c r="F12" s="21">
        <v>0</v>
      </c>
      <c r="G12" s="21"/>
    </row>
    <row r="13" spans="1:7" x14ac:dyDescent="0.25">
      <c r="A13" s="6" t="s">
        <v>53</v>
      </c>
      <c r="B13" s="21">
        <v>880011</v>
      </c>
      <c r="C13" s="21"/>
      <c r="D13" s="21"/>
      <c r="E13" s="21"/>
      <c r="F13" s="21">
        <v>20656598</v>
      </c>
      <c r="G13" s="21"/>
    </row>
    <row r="14" spans="1:7" x14ac:dyDescent="0.25">
      <c r="A14" s="6" t="s">
        <v>6</v>
      </c>
      <c r="B14" s="21">
        <v>25508075</v>
      </c>
      <c r="C14" s="21">
        <v>47081403</v>
      </c>
      <c r="D14" s="21">
        <v>47195665</v>
      </c>
      <c r="E14" s="21">
        <v>117297606</v>
      </c>
      <c r="F14" s="21">
        <v>113792494</v>
      </c>
      <c r="G14" s="21"/>
    </row>
    <row r="15" spans="1:7" x14ac:dyDescent="0.25">
      <c r="A15" s="6" t="s">
        <v>28</v>
      </c>
      <c r="B15" s="21">
        <v>0</v>
      </c>
      <c r="C15" s="21">
        <v>21084275</v>
      </c>
      <c r="D15" s="21">
        <v>138815829</v>
      </c>
      <c r="E15" s="21">
        <v>94327423</v>
      </c>
      <c r="F15" s="21">
        <v>25034885</v>
      </c>
      <c r="G15" s="21"/>
    </row>
    <row r="16" spans="1:7" x14ac:dyDescent="0.25">
      <c r="A16" s="6" t="s">
        <v>29</v>
      </c>
      <c r="B16" s="21">
        <v>0</v>
      </c>
      <c r="C16" s="21">
        <v>0</v>
      </c>
      <c r="D16" s="21">
        <v>1649356</v>
      </c>
      <c r="E16" s="21">
        <v>290847</v>
      </c>
      <c r="F16" s="21">
        <v>410119</v>
      </c>
      <c r="G16" s="21"/>
    </row>
    <row r="17" spans="1:8" x14ac:dyDescent="0.25">
      <c r="A17" s="6" t="s">
        <v>30</v>
      </c>
      <c r="B17" s="21">
        <v>312664663</v>
      </c>
      <c r="C17" s="21">
        <v>264666044</v>
      </c>
      <c r="D17" s="21">
        <v>294115727</v>
      </c>
      <c r="E17" s="21">
        <v>303294269</v>
      </c>
      <c r="F17" s="21">
        <v>298548630</v>
      </c>
      <c r="G17" s="21"/>
    </row>
    <row r="18" spans="1:8" x14ac:dyDescent="0.25">
      <c r="A18" s="6" t="s">
        <v>7</v>
      </c>
      <c r="B18" s="21">
        <v>121291855</v>
      </c>
      <c r="C18" s="21">
        <v>6259633</v>
      </c>
      <c r="D18" s="21">
        <v>16320457</v>
      </c>
      <c r="E18" s="21">
        <v>30532956</v>
      </c>
      <c r="F18" s="21">
        <v>58751723</v>
      </c>
      <c r="G18" s="21"/>
      <c r="H18" s="7"/>
    </row>
    <row r="19" spans="1:8" x14ac:dyDescent="0.25">
      <c r="B19" s="21"/>
      <c r="C19" s="21"/>
      <c r="D19" s="21"/>
      <c r="E19" s="21"/>
      <c r="F19" s="21"/>
      <c r="G19" s="21"/>
    </row>
    <row r="20" spans="1:8" x14ac:dyDescent="0.25">
      <c r="A20" s="3"/>
      <c r="B20" s="25">
        <f t="shared" ref="B20:G20" si="2">SUM(B6,B10)</f>
        <v>1107998777</v>
      </c>
      <c r="C20" s="25">
        <f t="shared" si="2"/>
        <v>1034545219</v>
      </c>
      <c r="D20" s="25">
        <f t="shared" si="2"/>
        <v>1028312422</v>
      </c>
      <c r="E20" s="25">
        <f t="shared" si="2"/>
        <v>1138756139</v>
      </c>
      <c r="F20" s="25">
        <f t="shared" si="2"/>
        <v>1124889671</v>
      </c>
      <c r="G20" s="25">
        <f t="shared" si="2"/>
        <v>0</v>
      </c>
    </row>
    <row r="21" spans="1:8" x14ac:dyDescent="0.25">
      <c r="B21" s="21"/>
      <c r="C21" s="21"/>
      <c r="D21" s="21"/>
      <c r="E21" s="21"/>
      <c r="F21" s="21"/>
      <c r="G21" s="21"/>
    </row>
    <row r="22" spans="1:8" ht="15.75" x14ac:dyDescent="0.25">
      <c r="A22" s="36" t="s">
        <v>57</v>
      </c>
      <c r="B22" s="25"/>
      <c r="C22" s="25"/>
      <c r="D22" s="25"/>
      <c r="E22" s="25"/>
      <c r="F22" s="25"/>
      <c r="G22" s="21"/>
    </row>
    <row r="23" spans="1:8" ht="15.75" x14ac:dyDescent="0.25">
      <c r="A23" s="37" t="s">
        <v>58</v>
      </c>
      <c r="B23" s="21"/>
      <c r="C23" s="21"/>
      <c r="D23" s="21"/>
      <c r="E23" s="21"/>
      <c r="F23" s="21"/>
      <c r="G23" s="21"/>
    </row>
    <row r="24" spans="1:8" x14ac:dyDescent="0.25">
      <c r="A24" s="35" t="s">
        <v>59</v>
      </c>
      <c r="B24" s="25">
        <f t="shared" ref="B24:G24" si="3">SUM(B25:B27)</f>
        <v>42213431</v>
      </c>
      <c r="C24" s="25">
        <f t="shared" si="3"/>
        <v>36448069</v>
      </c>
      <c r="D24" s="25">
        <f t="shared" si="3"/>
        <v>34378773</v>
      </c>
      <c r="E24" s="25">
        <f t="shared" si="3"/>
        <v>60743675</v>
      </c>
      <c r="F24" s="25">
        <f t="shared" si="3"/>
        <v>34422654</v>
      </c>
      <c r="G24" s="25">
        <f t="shared" si="3"/>
        <v>0</v>
      </c>
    </row>
    <row r="25" spans="1:8" x14ac:dyDescent="0.25">
      <c r="A25" s="6" t="s">
        <v>33</v>
      </c>
      <c r="B25" s="21">
        <v>11570926</v>
      </c>
      <c r="C25" s="21">
        <v>13760152</v>
      </c>
      <c r="D25" s="21">
        <v>19622359</v>
      </c>
      <c r="E25" s="21">
        <v>19580103</v>
      </c>
      <c r="F25" s="21">
        <v>22728549</v>
      </c>
      <c r="G25" s="21"/>
    </row>
    <row r="26" spans="1:8" x14ac:dyDescent="0.25">
      <c r="A26" s="6" t="s">
        <v>34</v>
      </c>
      <c r="B26" s="21">
        <v>30642505</v>
      </c>
      <c r="C26" s="21">
        <v>22687917</v>
      </c>
      <c r="D26" s="21">
        <v>14756414</v>
      </c>
      <c r="E26" s="21">
        <v>23065500</v>
      </c>
      <c r="F26" s="21">
        <v>11694105</v>
      </c>
      <c r="G26" s="21"/>
    </row>
    <row r="27" spans="1:8" x14ac:dyDescent="0.25">
      <c r="A27" s="6" t="s">
        <v>47</v>
      </c>
      <c r="B27" s="21">
        <v>0</v>
      </c>
      <c r="C27" s="21">
        <v>0</v>
      </c>
      <c r="D27" s="21">
        <v>0</v>
      </c>
      <c r="E27" s="21">
        <v>18098072</v>
      </c>
      <c r="F27" s="21">
        <v>0</v>
      </c>
      <c r="G27" s="21"/>
    </row>
    <row r="28" spans="1:8" x14ac:dyDescent="0.25">
      <c r="B28" s="21"/>
      <c r="C28" s="21"/>
      <c r="D28" s="21"/>
      <c r="E28" s="21"/>
      <c r="F28" s="21"/>
      <c r="G28" s="21"/>
    </row>
    <row r="29" spans="1:8" x14ac:dyDescent="0.25">
      <c r="A29" s="35" t="s">
        <v>60</v>
      </c>
      <c r="B29" s="25">
        <f t="shared" ref="B29:G29" si="4">SUM(B30:B34)</f>
        <v>204127481</v>
      </c>
      <c r="C29" s="25">
        <f t="shared" si="4"/>
        <v>156164385</v>
      </c>
      <c r="D29" s="25">
        <f t="shared" si="4"/>
        <v>135334179</v>
      </c>
      <c r="E29" s="25">
        <f t="shared" si="4"/>
        <v>147589655</v>
      </c>
      <c r="F29" s="25">
        <f t="shared" si="4"/>
        <v>186038402</v>
      </c>
      <c r="G29" s="25">
        <f t="shared" si="4"/>
        <v>0</v>
      </c>
    </row>
    <row r="30" spans="1:8" x14ac:dyDescent="0.25">
      <c r="A30" s="6" t="s">
        <v>48</v>
      </c>
      <c r="B30" s="21">
        <v>0</v>
      </c>
      <c r="C30" s="21">
        <v>0</v>
      </c>
      <c r="D30" s="21">
        <v>0</v>
      </c>
      <c r="E30" s="21">
        <v>3704767</v>
      </c>
      <c r="F30" s="21"/>
      <c r="G30" s="21"/>
    </row>
    <row r="31" spans="1:8" x14ac:dyDescent="0.25">
      <c r="A31" t="s">
        <v>35</v>
      </c>
      <c r="B31" s="21">
        <v>181074062</v>
      </c>
      <c r="C31" s="21">
        <v>129135804</v>
      </c>
      <c r="D31" s="21">
        <v>90138534</v>
      </c>
      <c r="E31" s="21">
        <v>126719786</v>
      </c>
      <c r="F31" s="21">
        <v>170957437</v>
      </c>
      <c r="G31" s="21"/>
    </row>
    <row r="32" spans="1:8" x14ac:dyDescent="0.25">
      <c r="A32" t="s">
        <v>36</v>
      </c>
      <c r="B32" s="21">
        <v>0</v>
      </c>
      <c r="C32" s="21">
        <v>5098015</v>
      </c>
      <c r="D32" s="21">
        <v>3580726</v>
      </c>
      <c r="E32" s="21">
        <v>1935603</v>
      </c>
      <c r="F32" s="21">
        <v>1510226</v>
      </c>
      <c r="G32" s="21"/>
    </row>
    <row r="33" spans="1:7" x14ac:dyDescent="0.25">
      <c r="A33" t="s">
        <v>37</v>
      </c>
      <c r="B33" s="21">
        <v>18287836</v>
      </c>
      <c r="C33" s="21">
        <v>16921798</v>
      </c>
      <c r="D33" s="21">
        <v>29745480</v>
      </c>
      <c r="E33" s="21">
        <v>9351916</v>
      </c>
      <c r="F33" s="21">
        <v>6380850</v>
      </c>
      <c r="G33" s="21"/>
    </row>
    <row r="34" spans="1:7" x14ac:dyDescent="0.25">
      <c r="A34" t="s">
        <v>25</v>
      </c>
      <c r="B34" s="21">
        <v>4765583</v>
      </c>
      <c r="C34" s="21">
        <v>5008768</v>
      </c>
      <c r="D34" s="21">
        <v>11869439</v>
      </c>
      <c r="E34" s="21">
        <v>5877583</v>
      </c>
      <c r="F34" s="21">
        <v>7189889</v>
      </c>
      <c r="G34" s="21"/>
    </row>
    <row r="35" spans="1:7" x14ac:dyDescent="0.25">
      <c r="B35" s="21">
        <v>0</v>
      </c>
      <c r="C35" s="21"/>
      <c r="D35" s="21"/>
      <c r="E35" s="21"/>
      <c r="F35" s="21"/>
      <c r="G35" s="21"/>
    </row>
    <row r="36" spans="1:7" x14ac:dyDescent="0.25">
      <c r="A36" s="3"/>
      <c r="B36" s="25">
        <f t="shared" ref="B36:G36" si="5">SUM(B24,B29)</f>
        <v>246340912</v>
      </c>
      <c r="C36" s="25">
        <f t="shared" si="5"/>
        <v>192612454</v>
      </c>
      <c r="D36" s="25">
        <f t="shared" si="5"/>
        <v>169712952</v>
      </c>
      <c r="E36" s="25">
        <f t="shared" si="5"/>
        <v>208333330</v>
      </c>
      <c r="F36" s="25">
        <f t="shared" si="5"/>
        <v>220461056</v>
      </c>
      <c r="G36" s="25">
        <f t="shared" si="5"/>
        <v>0</v>
      </c>
    </row>
    <row r="37" spans="1:7" x14ac:dyDescent="0.25">
      <c r="A37" s="3"/>
      <c r="B37" s="25"/>
      <c r="C37" s="25"/>
      <c r="D37" s="25"/>
      <c r="E37" s="25"/>
      <c r="F37" s="25"/>
      <c r="G37" s="21"/>
    </row>
    <row r="38" spans="1:7" x14ac:dyDescent="0.25">
      <c r="A38" s="35" t="s">
        <v>61</v>
      </c>
      <c r="B38" s="25">
        <f>SUM(B39:B43)</f>
        <v>861657865</v>
      </c>
      <c r="C38" s="25">
        <f t="shared" ref="C38:G38" si="6">SUM(C39:C43)</f>
        <v>841932765</v>
      </c>
      <c r="D38" s="25">
        <f t="shared" si="6"/>
        <v>858599470</v>
      </c>
      <c r="E38" s="25">
        <f t="shared" si="6"/>
        <v>930422809</v>
      </c>
      <c r="F38" s="25">
        <f t="shared" si="6"/>
        <v>904428615</v>
      </c>
      <c r="G38" s="25">
        <f t="shared" si="6"/>
        <v>0</v>
      </c>
    </row>
    <row r="39" spans="1:7" x14ac:dyDescent="0.25">
      <c r="A39" t="s">
        <v>8</v>
      </c>
      <c r="B39" s="21">
        <v>60000000</v>
      </c>
      <c r="C39" s="21">
        <v>60000000</v>
      </c>
      <c r="D39" s="21">
        <v>60000000</v>
      </c>
      <c r="E39" s="21">
        <v>60000000</v>
      </c>
      <c r="F39" s="21">
        <v>60000000</v>
      </c>
      <c r="G39" s="21"/>
    </row>
    <row r="40" spans="1:7" x14ac:dyDescent="0.25">
      <c r="A40" t="s">
        <v>31</v>
      </c>
      <c r="B40" s="21">
        <v>385488028</v>
      </c>
      <c r="C40" s="21">
        <v>385488028</v>
      </c>
      <c r="D40" s="21">
        <v>385488028</v>
      </c>
      <c r="E40" s="21">
        <v>385488028</v>
      </c>
      <c r="F40" s="21">
        <v>385488028</v>
      </c>
      <c r="G40" s="21"/>
    </row>
    <row r="41" spans="1:7" x14ac:dyDescent="0.25">
      <c r="A41" t="s">
        <v>24</v>
      </c>
      <c r="B41" s="21">
        <v>50000000</v>
      </c>
      <c r="C41" s="21">
        <v>50000000</v>
      </c>
      <c r="D41" s="21">
        <v>50738247</v>
      </c>
      <c r="E41" s="21">
        <v>50738247</v>
      </c>
      <c r="F41" s="21">
        <v>50738247</v>
      </c>
      <c r="G41" s="21"/>
    </row>
    <row r="42" spans="1:7" x14ac:dyDescent="0.25">
      <c r="A42" t="s">
        <v>14</v>
      </c>
      <c r="B42" s="21">
        <v>144141885</v>
      </c>
      <c r="C42" s="21">
        <v>186554564</v>
      </c>
      <c r="D42" s="21">
        <v>243564316</v>
      </c>
      <c r="E42" s="21">
        <v>280325333</v>
      </c>
      <c r="F42" s="21">
        <v>335408725</v>
      </c>
      <c r="G42" s="21"/>
    </row>
    <row r="43" spans="1:7" x14ac:dyDescent="0.25">
      <c r="A43" t="s">
        <v>32</v>
      </c>
      <c r="B43" s="21">
        <v>222027952</v>
      </c>
      <c r="C43" s="21">
        <v>159890173</v>
      </c>
      <c r="D43" s="21">
        <v>118808879</v>
      </c>
      <c r="E43" s="21">
        <v>153871201</v>
      </c>
      <c r="F43" s="21">
        <v>72793615</v>
      </c>
      <c r="G43" s="21"/>
    </row>
    <row r="44" spans="1:7" x14ac:dyDescent="0.25">
      <c r="A44" s="3"/>
      <c r="B44" s="25"/>
      <c r="C44" s="25"/>
      <c r="D44" s="25"/>
      <c r="E44" s="25"/>
      <c r="F44" s="25"/>
      <c r="G44" s="21"/>
    </row>
    <row r="45" spans="1:7" x14ac:dyDescent="0.25">
      <c r="A45" s="3"/>
      <c r="B45" s="21"/>
      <c r="C45" s="21"/>
      <c r="D45" s="21"/>
      <c r="E45" s="21"/>
      <c r="F45" s="21"/>
      <c r="G45" s="21"/>
    </row>
    <row r="46" spans="1:7" x14ac:dyDescent="0.25">
      <c r="A46" s="3"/>
      <c r="B46" s="25">
        <f t="shared" ref="B46:G46" si="7">SUM(B38,B36)</f>
        <v>1107998777</v>
      </c>
      <c r="C46" s="25">
        <f t="shared" si="7"/>
        <v>1034545219</v>
      </c>
      <c r="D46" s="25">
        <f t="shared" si="7"/>
        <v>1028312422</v>
      </c>
      <c r="E46" s="25">
        <f t="shared" si="7"/>
        <v>1138756139</v>
      </c>
      <c r="F46" s="25">
        <f t="shared" si="7"/>
        <v>1124889671</v>
      </c>
      <c r="G46" s="25">
        <f t="shared" si="7"/>
        <v>0</v>
      </c>
    </row>
    <row r="47" spans="1:7" x14ac:dyDescent="0.25">
      <c r="B47" s="1"/>
      <c r="C47" s="1"/>
      <c r="D47" s="1"/>
      <c r="E47" s="1"/>
      <c r="F47" s="1"/>
    </row>
    <row r="48" spans="1:7" x14ac:dyDescent="0.25">
      <c r="A48" s="38" t="s">
        <v>62</v>
      </c>
      <c r="B48" s="11">
        <f t="shared" ref="B48:G48" si="8">B38/(B39/10)</f>
        <v>143.60964416666667</v>
      </c>
      <c r="C48" s="11">
        <f t="shared" si="8"/>
        <v>140.32212749999999</v>
      </c>
      <c r="D48" s="11">
        <f t="shared" si="8"/>
        <v>143.09991166666666</v>
      </c>
      <c r="E48" s="11">
        <f t="shared" si="8"/>
        <v>155.07046816666667</v>
      </c>
      <c r="F48" s="11">
        <f t="shared" si="8"/>
        <v>150.7381025</v>
      </c>
      <c r="G48" s="11" t="e">
        <f t="shared" si="8"/>
        <v>#DIV/0!</v>
      </c>
    </row>
    <row r="49" spans="1:7" x14ac:dyDescent="0.25">
      <c r="A49" s="38" t="s">
        <v>63</v>
      </c>
      <c r="B49" s="5">
        <f>B39/10</f>
        <v>6000000</v>
      </c>
      <c r="C49" s="5">
        <f t="shared" ref="C49:G49" si="9">C39/10</f>
        <v>6000000</v>
      </c>
      <c r="D49" s="5">
        <f t="shared" si="9"/>
        <v>6000000</v>
      </c>
      <c r="E49" s="5">
        <f t="shared" si="9"/>
        <v>6000000</v>
      </c>
      <c r="F49" s="5">
        <f t="shared" si="9"/>
        <v>6000000</v>
      </c>
      <c r="G49" s="5">
        <f t="shared" si="9"/>
        <v>0</v>
      </c>
    </row>
    <row r="50" spans="1:7" x14ac:dyDescent="0.25">
      <c r="B50" s="3"/>
      <c r="C50" s="5"/>
      <c r="D50" s="5"/>
      <c r="E50" s="5"/>
      <c r="F50" s="5"/>
    </row>
    <row r="51" spans="1:7" x14ac:dyDescent="0.25">
      <c r="B51" s="5"/>
      <c r="C51" s="5"/>
      <c r="D51" s="5"/>
      <c r="E51" s="5"/>
      <c r="F51" s="5"/>
    </row>
    <row r="52" spans="1:7" x14ac:dyDescent="0.25">
      <c r="C52" s="1"/>
      <c r="D52" s="1"/>
    </row>
    <row r="53" spans="1:7" x14ac:dyDescent="0.25">
      <c r="B53" s="11"/>
      <c r="C53" s="3"/>
      <c r="D53" s="3"/>
      <c r="E53" s="3"/>
      <c r="F53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7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6" sqref="B26:F26"/>
    </sheetView>
  </sheetViews>
  <sheetFormatPr defaultRowHeight="15" x14ac:dyDescent="0.25"/>
  <cols>
    <col min="1" max="1" width="38.28515625" customWidth="1"/>
    <col min="2" max="2" width="15.28515625" bestFit="1" customWidth="1"/>
    <col min="3" max="3" width="15.5703125" bestFit="1" customWidth="1"/>
    <col min="4" max="5" width="15.28515625" bestFit="1" customWidth="1"/>
    <col min="6" max="6" width="12.7109375" bestFit="1" customWidth="1"/>
    <col min="8" max="8" width="13.5703125" bestFit="1" customWidth="1"/>
  </cols>
  <sheetData>
    <row r="1" spans="1:8" ht="15.75" x14ac:dyDescent="0.25">
      <c r="A1" s="4" t="s">
        <v>26</v>
      </c>
      <c r="B1" s="4"/>
      <c r="C1" s="1"/>
      <c r="D1" s="1"/>
      <c r="E1" s="1"/>
    </row>
    <row r="2" spans="1:8" ht="15.75" x14ac:dyDescent="0.25">
      <c r="A2" s="4" t="s">
        <v>64</v>
      </c>
      <c r="B2" s="4"/>
      <c r="C2" s="4"/>
      <c r="E2" s="14"/>
    </row>
    <row r="3" spans="1:8" ht="15.75" x14ac:dyDescent="0.25">
      <c r="A3" s="4" t="s">
        <v>56</v>
      </c>
      <c r="B3" s="4"/>
      <c r="C3" s="4"/>
      <c r="D3" s="15"/>
      <c r="E3" s="2"/>
    </row>
    <row r="4" spans="1:8" ht="15.75" x14ac:dyDescent="0.25">
      <c r="A4" s="4"/>
      <c r="B4" s="33">
        <v>2013</v>
      </c>
      <c r="C4" s="4">
        <v>2014</v>
      </c>
      <c r="D4" s="4">
        <v>2016</v>
      </c>
      <c r="E4" s="4">
        <v>2017</v>
      </c>
      <c r="F4" s="4">
        <v>2018</v>
      </c>
      <c r="G4" s="4"/>
      <c r="H4" s="16"/>
    </row>
    <row r="5" spans="1:8" x14ac:dyDescent="0.25">
      <c r="A5" s="38" t="s">
        <v>65</v>
      </c>
      <c r="B5" s="21">
        <v>610742164</v>
      </c>
      <c r="C5" s="21">
        <v>448952488</v>
      </c>
      <c r="D5" s="21">
        <v>722234651</v>
      </c>
      <c r="E5" s="21">
        <v>483529637</v>
      </c>
      <c r="F5" s="21">
        <v>506444712</v>
      </c>
      <c r="H5" s="1"/>
    </row>
    <row r="6" spans="1:8" x14ac:dyDescent="0.25">
      <c r="A6" t="s">
        <v>66</v>
      </c>
      <c r="B6" s="28">
        <v>504098844</v>
      </c>
      <c r="C6" s="28">
        <v>348734485</v>
      </c>
      <c r="D6" s="28">
        <v>597028858</v>
      </c>
      <c r="E6" s="21">
        <v>409666878</v>
      </c>
      <c r="F6" s="21">
        <v>420834376</v>
      </c>
      <c r="H6" s="1"/>
    </row>
    <row r="7" spans="1:8" x14ac:dyDescent="0.25">
      <c r="A7" s="38" t="s">
        <v>3</v>
      </c>
      <c r="B7" s="25">
        <f t="shared" ref="B7" si="0">B5-B6</f>
        <v>106643320</v>
      </c>
      <c r="C7" s="25">
        <f>C5-C6</f>
        <v>100218003</v>
      </c>
      <c r="D7" s="25">
        <f t="shared" ref="D7:F7" si="1">D5-D6</f>
        <v>125205793</v>
      </c>
      <c r="E7" s="25">
        <f t="shared" si="1"/>
        <v>73862759</v>
      </c>
      <c r="F7" s="25">
        <f t="shared" si="1"/>
        <v>85610336</v>
      </c>
      <c r="G7" s="5"/>
      <c r="H7" s="5"/>
    </row>
    <row r="8" spans="1:8" x14ac:dyDescent="0.25">
      <c r="B8" s="25"/>
      <c r="C8" s="25"/>
      <c r="D8" s="25"/>
      <c r="E8" s="29"/>
      <c r="F8" s="25"/>
      <c r="G8" s="5"/>
      <c r="H8" s="5"/>
    </row>
    <row r="9" spans="1:8" x14ac:dyDescent="0.25">
      <c r="A9" s="38" t="s">
        <v>67</v>
      </c>
      <c r="B9" s="26">
        <f t="shared" ref="B9" si="2">SUM(B10:B11)</f>
        <v>53216475</v>
      </c>
      <c r="C9" s="26">
        <f>SUM(C10:C11)</f>
        <v>48312238</v>
      </c>
      <c r="D9" s="26">
        <f t="shared" ref="D9:F9" si="3">SUM(D10:D11)</f>
        <v>97617540</v>
      </c>
      <c r="E9" s="26">
        <f t="shared" si="3"/>
        <v>77051454</v>
      </c>
      <c r="F9" s="26">
        <f t="shared" si="3"/>
        <v>84840510</v>
      </c>
      <c r="H9" s="1"/>
    </row>
    <row r="10" spans="1:8" x14ac:dyDescent="0.25">
      <c r="A10" s="6" t="s">
        <v>15</v>
      </c>
      <c r="B10" s="27">
        <v>43786620</v>
      </c>
      <c r="C10" s="27">
        <v>38791288</v>
      </c>
      <c r="D10" s="27">
        <v>72145890</v>
      </c>
      <c r="E10" s="27">
        <v>50311056</v>
      </c>
      <c r="F10" s="21">
        <v>54847597</v>
      </c>
      <c r="H10" s="1"/>
    </row>
    <row r="11" spans="1:8" x14ac:dyDescent="0.25">
      <c r="A11" s="6" t="s">
        <v>16</v>
      </c>
      <c r="B11" s="27">
        <v>9429855</v>
      </c>
      <c r="C11" s="27">
        <v>9520950</v>
      </c>
      <c r="D11" s="27">
        <v>25471650</v>
      </c>
      <c r="E11" s="27">
        <v>26740398</v>
      </c>
      <c r="F11" s="21">
        <v>29992913</v>
      </c>
      <c r="H11" s="1"/>
    </row>
    <row r="12" spans="1:8" x14ac:dyDescent="0.25">
      <c r="A12" s="6" t="s">
        <v>38</v>
      </c>
      <c r="B12" s="27">
        <v>42056361</v>
      </c>
      <c r="C12" s="27">
        <v>47585002</v>
      </c>
      <c r="D12" s="27">
        <v>134929399</v>
      </c>
      <c r="E12" s="27">
        <v>79773047</v>
      </c>
      <c r="F12" s="21">
        <v>89412729</v>
      </c>
      <c r="H12" s="1"/>
    </row>
    <row r="13" spans="1:8" x14ac:dyDescent="0.25">
      <c r="A13" s="3"/>
      <c r="B13" s="26"/>
      <c r="C13" s="26"/>
      <c r="D13" s="26"/>
      <c r="E13" s="26"/>
      <c r="F13" s="30"/>
      <c r="G13" s="8"/>
      <c r="H13" s="17"/>
    </row>
    <row r="14" spans="1:8" x14ac:dyDescent="0.25">
      <c r="A14" s="38" t="s">
        <v>4</v>
      </c>
      <c r="B14" s="22">
        <f t="shared" ref="B14" si="4">B7-B9+B12</f>
        <v>95483206</v>
      </c>
      <c r="C14" s="22">
        <f>C7-C9+C12</f>
        <v>99490767</v>
      </c>
      <c r="D14" s="22">
        <f t="shared" ref="D14:G14" si="5">D7-D9+D12</f>
        <v>162517652</v>
      </c>
      <c r="E14" s="22">
        <f t="shared" si="5"/>
        <v>76584352</v>
      </c>
      <c r="F14" s="22">
        <f t="shared" si="5"/>
        <v>90182555</v>
      </c>
      <c r="G14" s="22">
        <f t="shared" si="5"/>
        <v>0</v>
      </c>
      <c r="H14" s="9"/>
    </row>
    <row r="15" spans="1:8" x14ac:dyDescent="0.25">
      <c r="A15" s="39" t="s">
        <v>68</v>
      </c>
      <c r="B15" s="29"/>
      <c r="C15" s="29"/>
      <c r="D15" s="29"/>
      <c r="E15" s="29"/>
      <c r="F15" s="29"/>
      <c r="G15" s="29"/>
      <c r="H15" s="9"/>
    </row>
    <row r="16" spans="1:8" x14ac:dyDescent="0.25">
      <c r="A16" s="6" t="s">
        <v>5</v>
      </c>
      <c r="B16" s="30">
        <v>63136</v>
      </c>
      <c r="C16" s="30">
        <v>128219</v>
      </c>
      <c r="D16" s="30">
        <v>218947</v>
      </c>
      <c r="E16" s="30">
        <v>967466</v>
      </c>
      <c r="F16" s="21">
        <v>1844127</v>
      </c>
      <c r="H16" s="1"/>
    </row>
    <row r="17" spans="1:8" x14ac:dyDescent="0.25">
      <c r="A17" s="6" t="s">
        <v>12</v>
      </c>
      <c r="B17" s="30">
        <v>305421</v>
      </c>
      <c r="C17" s="30">
        <v>2597756</v>
      </c>
      <c r="D17" s="30">
        <v>1535860</v>
      </c>
      <c r="E17" s="30">
        <v>1408682</v>
      </c>
      <c r="F17" s="21">
        <v>1463486</v>
      </c>
      <c r="H17" s="1"/>
    </row>
    <row r="18" spans="1:8" x14ac:dyDescent="0.25">
      <c r="A18" s="38" t="s">
        <v>69</v>
      </c>
      <c r="B18" s="22">
        <f>B14-B16+B17</f>
        <v>95725491</v>
      </c>
      <c r="C18" s="22">
        <f>C14-C16+C17</f>
        <v>101960304</v>
      </c>
      <c r="D18" s="22">
        <f t="shared" ref="D18:F18" si="6">D14-D16+D17</f>
        <v>163834565</v>
      </c>
      <c r="E18" s="22">
        <f t="shared" si="6"/>
        <v>77025568</v>
      </c>
      <c r="F18" s="22">
        <f t="shared" si="6"/>
        <v>89801914</v>
      </c>
      <c r="G18" s="9"/>
      <c r="H18" s="9"/>
    </row>
    <row r="19" spans="1:8" x14ac:dyDescent="0.25">
      <c r="A19" s="6" t="s">
        <v>13</v>
      </c>
      <c r="B19" s="30">
        <v>4786275</v>
      </c>
      <c r="C19" s="30">
        <v>5098015</v>
      </c>
      <c r="D19" s="30">
        <v>8191728</v>
      </c>
      <c r="E19" s="30">
        <v>3851278</v>
      </c>
      <c r="F19" s="32">
        <v>4490096</v>
      </c>
      <c r="G19" s="9"/>
      <c r="H19" s="9"/>
    </row>
    <row r="20" spans="1:8" x14ac:dyDescent="0.25">
      <c r="A20" s="38" t="s">
        <v>70</v>
      </c>
      <c r="B20" s="29">
        <f t="shared" ref="B20" si="7">B18-B19</f>
        <v>90939216</v>
      </c>
      <c r="C20" s="29">
        <f>C18-C19</f>
        <v>96862289</v>
      </c>
      <c r="D20" s="29">
        <f t="shared" ref="D20:F20" si="8">D18-D19</f>
        <v>155642837</v>
      </c>
      <c r="E20" s="29">
        <f t="shared" si="8"/>
        <v>73174290</v>
      </c>
      <c r="F20" s="29">
        <f t="shared" si="8"/>
        <v>85311818</v>
      </c>
      <c r="G20" s="9"/>
      <c r="H20" s="9"/>
    </row>
    <row r="21" spans="1:8" x14ac:dyDescent="0.25">
      <c r="A21" s="35" t="s">
        <v>71</v>
      </c>
      <c r="B21" s="29">
        <f t="shared" ref="B21:F21" si="9">SUM(B22:B23)</f>
        <v>20886628</v>
      </c>
      <c r="C21" s="29">
        <f t="shared" si="9"/>
        <v>24449610</v>
      </c>
      <c r="D21" s="29">
        <f t="shared" si="9"/>
        <v>38633085</v>
      </c>
      <c r="E21" s="29">
        <f t="shared" si="9"/>
        <v>24413273</v>
      </c>
      <c r="F21" s="29">
        <f t="shared" si="9"/>
        <v>-24137226</v>
      </c>
      <c r="G21" s="9"/>
      <c r="H21" s="9"/>
    </row>
    <row r="22" spans="1:8" x14ac:dyDescent="0.25">
      <c r="A22" s="40" t="s">
        <v>9</v>
      </c>
      <c r="B22" s="30">
        <v>23300000</v>
      </c>
      <c r="C22" s="30">
        <v>25500000</v>
      </c>
      <c r="D22" s="30">
        <v>42000000</v>
      </c>
      <c r="E22" s="30">
        <v>20000000</v>
      </c>
      <c r="F22" s="21">
        <v>-26500000</v>
      </c>
    </row>
    <row r="23" spans="1:8" x14ac:dyDescent="0.25">
      <c r="A23" s="40" t="s">
        <v>10</v>
      </c>
      <c r="B23" s="30">
        <v>-2413372</v>
      </c>
      <c r="C23" s="30">
        <v>-1050390</v>
      </c>
      <c r="D23" s="30">
        <v>-3366915</v>
      </c>
      <c r="E23" s="30">
        <v>4413273</v>
      </c>
      <c r="F23" s="21">
        <v>2362774</v>
      </c>
    </row>
    <row r="24" spans="1:8" x14ac:dyDescent="0.25">
      <c r="A24" s="38" t="s">
        <v>72</v>
      </c>
      <c r="B24" s="31">
        <f t="shared" ref="B24" si="10">B20-B21</f>
        <v>70052588</v>
      </c>
      <c r="C24" s="31">
        <f>C20-C21</f>
        <v>72412679</v>
      </c>
      <c r="D24" s="31">
        <f t="shared" ref="D24:E24" si="11">D20-D21</f>
        <v>117009752</v>
      </c>
      <c r="E24" s="31">
        <f t="shared" si="11"/>
        <v>48761017</v>
      </c>
      <c r="F24" s="31">
        <f>F20+F21</f>
        <v>61174592</v>
      </c>
      <c r="G24" s="9"/>
      <c r="H24" s="9"/>
    </row>
    <row r="25" spans="1:8" x14ac:dyDescent="0.25">
      <c r="B25" s="12"/>
      <c r="C25" s="12"/>
      <c r="D25" s="12"/>
      <c r="E25" s="12"/>
    </row>
    <row r="26" spans="1:8" x14ac:dyDescent="0.25">
      <c r="A26" s="38" t="s">
        <v>73</v>
      </c>
      <c r="B26" s="10">
        <f>B24/('1'!B39/10)</f>
        <v>11.675431333333334</v>
      </c>
      <c r="C26" s="10">
        <f>C24/('1'!C39/10)</f>
        <v>12.068779833333334</v>
      </c>
      <c r="D26" s="10">
        <f>D24/('1'!D39/10)</f>
        <v>19.501625333333333</v>
      </c>
      <c r="E26" s="10">
        <f>E24/('1'!E39/10)</f>
        <v>8.1268361666666671</v>
      </c>
      <c r="F26" s="10">
        <f>F24/('1'!F39/10)</f>
        <v>10.195765333333334</v>
      </c>
    </row>
    <row r="27" spans="1:8" x14ac:dyDescent="0.25">
      <c r="A27" s="39" t="s">
        <v>74</v>
      </c>
      <c r="B27">
        <v>6000000</v>
      </c>
      <c r="C27">
        <v>6000000</v>
      </c>
      <c r="D27">
        <v>6000000</v>
      </c>
      <c r="E27">
        <v>6000000</v>
      </c>
      <c r="F27">
        <v>6000000</v>
      </c>
    </row>
    <row r="47" spans="1:1" x14ac:dyDescent="0.25">
      <c r="A4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7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2" sqref="I12"/>
    </sheetView>
  </sheetViews>
  <sheetFormatPr defaultRowHeight="15" x14ac:dyDescent="0.25"/>
  <cols>
    <col min="1" max="1" width="42.140625" bestFit="1" customWidth="1"/>
    <col min="2" max="5" width="16" bestFit="1" customWidth="1"/>
    <col min="6" max="6" width="13.42578125" bestFit="1" customWidth="1"/>
  </cols>
  <sheetData>
    <row r="1" spans="1:7" ht="15.75" x14ac:dyDescent="0.25">
      <c r="A1" s="4" t="s">
        <v>26</v>
      </c>
      <c r="B1" s="4"/>
      <c r="C1" s="4"/>
      <c r="D1" s="13"/>
      <c r="E1" s="2"/>
    </row>
    <row r="2" spans="1:7" ht="15.75" x14ac:dyDescent="0.25">
      <c r="A2" s="4" t="s">
        <v>75</v>
      </c>
      <c r="B2" s="4"/>
      <c r="C2" s="4"/>
      <c r="D2" s="14"/>
      <c r="E2" s="14"/>
    </row>
    <row r="3" spans="1:7" ht="15.75" x14ac:dyDescent="0.25">
      <c r="A3" s="4" t="s">
        <v>56</v>
      </c>
      <c r="B3" s="4"/>
      <c r="C3" s="4"/>
      <c r="D3" s="13"/>
      <c r="E3" s="2"/>
    </row>
    <row r="4" spans="1:7" ht="15.75" x14ac:dyDescent="0.25">
      <c r="A4" s="4"/>
      <c r="B4" s="33">
        <v>2013</v>
      </c>
      <c r="C4" s="4">
        <v>2014</v>
      </c>
      <c r="D4" s="4">
        <v>2016</v>
      </c>
      <c r="E4" s="4">
        <v>2017</v>
      </c>
      <c r="F4" s="4">
        <v>2018</v>
      </c>
      <c r="G4" s="4"/>
    </row>
    <row r="5" spans="1:7" x14ac:dyDescent="0.25">
      <c r="A5" s="38" t="s">
        <v>77</v>
      </c>
      <c r="B5" s="21"/>
      <c r="C5" s="21"/>
      <c r="D5" s="21"/>
      <c r="E5" s="21"/>
      <c r="F5" s="21"/>
    </row>
    <row r="6" spans="1:7" x14ac:dyDescent="0.25">
      <c r="A6" t="s">
        <v>23</v>
      </c>
      <c r="B6" s="21">
        <v>613259660</v>
      </c>
      <c r="C6" s="21">
        <v>378432339</v>
      </c>
      <c r="D6" s="21">
        <v>852564276</v>
      </c>
      <c r="E6" s="21">
        <v>546361412</v>
      </c>
      <c r="F6" s="21">
        <v>595119464</v>
      </c>
    </row>
    <row r="7" spans="1:7" x14ac:dyDescent="0.25">
      <c r="A7" s="6" t="s">
        <v>40</v>
      </c>
      <c r="B7" s="21">
        <v>-549656327</v>
      </c>
      <c r="C7" s="21">
        <v>-340021676</v>
      </c>
      <c r="D7" s="21">
        <v>-504501938</v>
      </c>
      <c r="E7" s="21">
        <v>-387569392</v>
      </c>
      <c r="F7" s="21">
        <v>-434255402</v>
      </c>
    </row>
    <row r="8" spans="1:7" x14ac:dyDescent="0.25">
      <c r="A8" s="6" t="s">
        <v>39</v>
      </c>
      <c r="B8" s="21">
        <v>0</v>
      </c>
      <c r="C8" s="21">
        <v>-59112021</v>
      </c>
      <c r="D8" s="21">
        <v>-98436414</v>
      </c>
      <c r="E8" s="21">
        <v>-89402305</v>
      </c>
      <c r="F8" s="21">
        <v>-92379180</v>
      </c>
    </row>
    <row r="9" spans="1:7" x14ac:dyDescent="0.25">
      <c r="A9" s="6" t="s">
        <v>41</v>
      </c>
      <c r="B9" s="21"/>
      <c r="C9" s="21">
        <v>-34085066</v>
      </c>
      <c r="D9" s="21">
        <v>-16646190</v>
      </c>
      <c r="E9" s="21">
        <v>-18998928</v>
      </c>
      <c r="F9" s="21">
        <v>-24426660</v>
      </c>
    </row>
    <row r="10" spans="1:7" x14ac:dyDescent="0.25">
      <c r="A10" t="s">
        <v>11</v>
      </c>
      <c r="B10" s="21">
        <v>-26452510</v>
      </c>
      <c r="C10" s="21">
        <v>-26866038</v>
      </c>
      <c r="D10" s="21">
        <v>-29176318</v>
      </c>
      <c r="E10" s="21">
        <v>-40393564</v>
      </c>
      <c r="F10" s="21">
        <v>-29471066</v>
      </c>
    </row>
    <row r="11" spans="1:7" x14ac:dyDescent="0.25">
      <c r="A11" t="s">
        <v>42</v>
      </c>
      <c r="B11" s="21"/>
      <c r="C11" s="21">
        <v>-6104525</v>
      </c>
      <c r="D11" s="21">
        <v>-10978877</v>
      </c>
      <c r="E11" s="21">
        <v>-5580726</v>
      </c>
      <c r="F11" s="21">
        <v>-4935603</v>
      </c>
    </row>
    <row r="12" spans="1:7" x14ac:dyDescent="0.25">
      <c r="A12" s="3"/>
      <c r="B12" s="22">
        <f t="shared" ref="B12:F12" si="0">SUM(B6:B11)</f>
        <v>37150823</v>
      </c>
      <c r="C12" s="22">
        <f t="shared" si="0"/>
        <v>-87756987</v>
      </c>
      <c r="D12" s="22">
        <f t="shared" si="0"/>
        <v>192824539</v>
      </c>
      <c r="E12" s="22">
        <f t="shared" si="0"/>
        <v>4416497</v>
      </c>
      <c r="F12" s="22">
        <f t="shared" si="0"/>
        <v>9651553</v>
      </c>
    </row>
    <row r="13" spans="1:7" x14ac:dyDescent="0.25">
      <c r="B13" s="21"/>
      <c r="C13" s="21"/>
      <c r="D13" s="21"/>
      <c r="E13" s="21"/>
      <c r="F13" s="21"/>
    </row>
    <row r="14" spans="1:7" x14ac:dyDescent="0.25">
      <c r="A14" s="38" t="s">
        <v>76</v>
      </c>
      <c r="B14" s="21">
        <f>SUM(B15:B16)</f>
        <v>-5412635</v>
      </c>
      <c r="C14" s="21">
        <f t="shared" ref="C14:F14" si="1">SUM(C15:C16)</f>
        <v>0</v>
      </c>
      <c r="D14" s="21">
        <f t="shared" si="1"/>
        <v>-6071680</v>
      </c>
      <c r="E14" s="21">
        <f t="shared" si="1"/>
        <v>-45798258</v>
      </c>
      <c r="F14" s="21">
        <f t="shared" si="1"/>
        <v>-36057094</v>
      </c>
    </row>
    <row r="15" spans="1:7" x14ac:dyDescent="0.25">
      <c r="A15" s="6" t="s">
        <v>21</v>
      </c>
      <c r="B15" s="21"/>
      <c r="C15" s="21">
        <v>0</v>
      </c>
      <c r="D15" s="21">
        <v>-6071680</v>
      </c>
      <c r="E15" s="21">
        <v>-45798258</v>
      </c>
      <c r="F15" s="21">
        <v>-36057094</v>
      </c>
    </row>
    <row r="16" spans="1:7" x14ac:dyDescent="0.25">
      <c r="A16" s="6" t="s">
        <v>54</v>
      </c>
      <c r="B16" s="21">
        <v>-5412635</v>
      </c>
      <c r="C16" s="21"/>
      <c r="D16" s="21"/>
      <c r="E16" s="21"/>
      <c r="F16" s="21">
        <v>0</v>
      </c>
    </row>
    <row r="17" spans="1:6" x14ac:dyDescent="0.25">
      <c r="A17" s="6" t="s">
        <v>43</v>
      </c>
      <c r="B17" s="21">
        <v>0</v>
      </c>
      <c r="C17" s="21">
        <v>2500000</v>
      </c>
      <c r="D17" s="21">
        <v>0</v>
      </c>
      <c r="E17" s="21">
        <v>0</v>
      </c>
      <c r="F17" s="21">
        <v>0</v>
      </c>
    </row>
    <row r="18" spans="1:6" x14ac:dyDescent="0.25">
      <c r="A18" s="6" t="s">
        <v>30</v>
      </c>
      <c r="B18" s="21">
        <v>0</v>
      </c>
      <c r="C18" s="21">
        <v>47998619</v>
      </c>
      <c r="D18" s="21">
        <v>-29449683</v>
      </c>
      <c r="E18" s="21">
        <v>-9178542</v>
      </c>
      <c r="F18" s="21">
        <v>25654439</v>
      </c>
    </row>
    <row r="19" spans="1:6" x14ac:dyDescent="0.25">
      <c r="A19" s="6" t="s">
        <v>20</v>
      </c>
      <c r="B19" s="21">
        <v>0</v>
      </c>
      <c r="C19" s="21">
        <v>-62755000</v>
      </c>
      <c r="D19" s="21">
        <v>0</v>
      </c>
      <c r="E19" s="21">
        <v>0</v>
      </c>
      <c r="F19" s="21">
        <v>0</v>
      </c>
    </row>
    <row r="20" spans="1:6" x14ac:dyDescent="0.25">
      <c r="A20" s="6" t="s">
        <v>28</v>
      </c>
      <c r="B20" s="21">
        <v>0</v>
      </c>
      <c r="C20" s="21">
        <v>95301772</v>
      </c>
      <c r="D20" s="21">
        <v>-117731554</v>
      </c>
      <c r="E20" s="21">
        <v>44488406</v>
      </c>
      <c r="F20" s="21">
        <v>69292538</v>
      </c>
    </row>
    <row r="21" spans="1:6" x14ac:dyDescent="0.25">
      <c r="A21" s="6" t="s">
        <v>44</v>
      </c>
      <c r="B21" s="21">
        <v>187353</v>
      </c>
      <c r="C21" s="21">
        <v>667379</v>
      </c>
      <c r="D21" s="21">
        <v>1328006</v>
      </c>
      <c r="E21" s="21">
        <v>1408682</v>
      </c>
      <c r="F21" s="21">
        <v>1463486</v>
      </c>
    </row>
    <row r="22" spans="1:6" x14ac:dyDescent="0.25">
      <c r="A22" s="6" t="s">
        <v>45</v>
      </c>
      <c r="B22" s="21">
        <v>39536485</v>
      </c>
      <c r="C22" s="21">
        <v>31863324</v>
      </c>
      <c r="D22" s="21">
        <v>21780592</v>
      </c>
      <c r="E22" s="21">
        <v>16032197</v>
      </c>
      <c r="F22" s="21">
        <v>7548505</v>
      </c>
    </row>
    <row r="23" spans="1:6" x14ac:dyDescent="0.25">
      <c r="A23" s="3"/>
      <c r="B23" s="22">
        <f>SUM(B15:B22)</f>
        <v>34311203</v>
      </c>
      <c r="C23" s="22">
        <f>SUM(C15:C22)</f>
        <v>115576094</v>
      </c>
      <c r="D23" s="22">
        <f>SUM(D15:D22)</f>
        <v>-130144319</v>
      </c>
      <c r="E23" s="22">
        <f>SUM(E15:E22)</f>
        <v>6952485</v>
      </c>
      <c r="F23" s="22">
        <f>SUM(F15:F22)</f>
        <v>67901874</v>
      </c>
    </row>
    <row r="24" spans="1:6" x14ac:dyDescent="0.25">
      <c r="B24" s="21"/>
      <c r="C24" s="21"/>
      <c r="D24" s="21"/>
      <c r="E24" s="21"/>
      <c r="F24" s="21"/>
    </row>
    <row r="25" spans="1:6" x14ac:dyDescent="0.25">
      <c r="A25" s="38" t="s">
        <v>78</v>
      </c>
      <c r="B25" s="21"/>
      <c r="C25" s="21"/>
      <c r="D25" s="21"/>
      <c r="E25" s="21"/>
      <c r="F25" s="21"/>
    </row>
    <row r="26" spans="1:6" x14ac:dyDescent="0.25">
      <c r="A26" s="6" t="s">
        <v>22</v>
      </c>
      <c r="B26" s="21">
        <v>-28883348</v>
      </c>
      <c r="C26" s="21">
        <v>-28824882</v>
      </c>
      <c r="D26" s="21">
        <v>-52400449</v>
      </c>
      <c r="E26" s="21">
        <v>-17991856</v>
      </c>
      <c r="F26" s="21">
        <v>-25687694</v>
      </c>
    </row>
    <row r="27" spans="1:6" x14ac:dyDescent="0.25">
      <c r="A27" s="6" t="s">
        <v>49</v>
      </c>
      <c r="B27" s="21">
        <v>-18271441</v>
      </c>
      <c r="C27" s="21">
        <v>0</v>
      </c>
      <c r="D27" s="21">
        <v>0</v>
      </c>
      <c r="E27" s="21">
        <v>21802839</v>
      </c>
      <c r="F27" s="21">
        <v>-21802839</v>
      </c>
    </row>
    <row r="28" spans="1:6" x14ac:dyDescent="0.25">
      <c r="A28" s="6" t="s">
        <v>46</v>
      </c>
      <c r="B28" s="21"/>
      <c r="C28" s="21">
        <v>-128219</v>
      </c>
      <c r="D28" s="21">
        <v>-218947</v>
      </c>
      <c r="E28" s="21">
        <v>-967466</v>
      </c>
      <c r="F28" s="21">
        <v>-1844127</v>
      </c>
    </row>
    <row r="29" spans="1:6" x14ac:dyDescent="0.25">
      <c r="A29" s="3"/>
      <c r="B29" s="23">
        <f t="shared" ref="B29:F29" si="2">SUM(B26:B28)</f>
        <v>-47154789</v>
      </c>
      <c r="C29" s="24">
        <f t="shared" si="2"/>
        <v>-28953101</v>
      </c>
      <c r="D29" s="23">
        <f t="shared" si="2"/>
        <v>-52619396</v>
      </c>
      <c r="E29" s="23">
        <f t="shared" si="2"/>
        <v>2843517</v>
      </c>
      <c r="F29" s="23">
        <f t="shared" si="2"/>
        <v>-49334660</v>
      </c>
    </row>
    <row r="30" spans="1:6" x14ac:dyDescent="0.25">
      <c r="B30" s="21"/>
      <c r="C30" s="21"/>
      <c r="D30" s="21"/>
      <c r="E30" s="21"/>
      <c r="F30" s="21"/>
    </row>
    <row r="31" spans="1:6" x14ac:dyDescent="0.25">
      <c r="A31" s="3" t="s">
        <v>79</v>
      </c>
      <c r="B31" s="25">
        <f>SUM(B12,B23,B29)</f>
        <v>24307237</v>
      </c>
      <c r="C31" s="26">
        <f>SUM(C12,C23,C29)</f>
        <v>-1133994</v>
      </c>
      <c r="D31" s="25">
        <f>SUM(D12,D23,D29)</f>
        <v>10060824</v>
      </c>
      <c r="E31" s="25">
        <f>SUM(E12,E23,E29)</f>
        <v>14212499</v>
      </c>
      <c r="F31" s="25">
        <f>SUM(F12,F23,F29)</f>
        <v>28218767</v>
      </c>
    </row>
    <row r="32" spans="1:6" x14ac:dyDescent="0.25">
      <c r="A32" s="39" t="s">
        <v>80</v>
      </c>
      <c r="B32" s="21"/>
      <c r="C32" s="21">
        <v>7393627</v>
      </c>
      <c r="D32" s="27">
        <v>6259633</v>
      </c>
      <c r="E32" s="21">
        <v>16320457</v>
      </c>
      <c r="F32" s="21">
        <v>30532956</v>
      </c>
    </row>
    <row r="33" spans="1:6" x14ac:dyDescent="0.25">
      <c r="A33" s="38" t="s">
        <v>81</v>
      </c>
      <c r="B33" s="25">
        <f>SUM(B31:B32)+1</f>
        <v>24307238</v>
      </c>
      <c r="C33" s="26">
        <f t="shared" ref="C33:F33" si="3">SUM(C31:C32)</f>
        <v>6259633</v>
      </c>
      <c r="D33" s="25">
        <f t="shared" si="3"/>
        <v>16320457</v>
      </c>
      <c r="E33" s="25">
        <f t="shared" si="3"/>
        <v>30532956</v>
      </c>
      <c r="F33" s="25">
        <f t="shared" si="3"/>
        <v>58751723</v>
      </c>
    </row>
    <row r="34" spans="1:6" x14ac:dyDescent="0.25">
      <c r="B34" s="3"/>
      <c r="C34" s="3"/>
      <c r="D34" s="3"/>
      <c r="E34" s="3"/>
    </row>
    <row r="36" spans="1:6" x14ac:dyDescent="0.25">
      <c r="A36" s="38" t="s">
        <v>82</v>
      </c>
      <c r="B36" s="10">
        <f>B12/('1'!B39/10)</f>
        <v>6.1918038333333332</v>
      </c>
      <c r="C36" s="10">
        <f>C12/('1'!C39/10)</f>
        <v>-14.6261645</v>
      </c>
      <c r="D36" s="10">
        <f>D12/('1'!D39/10)</f>
        <v>32.137423166666665</v>
      </c>
      <c r="E36" s="10">
        <f>E12/('1'!E39/10)</f>
        <v>0.73608283333333335</v>
      </c>
      <c r="F36" s="10">
        <f>F12/('1'!F39/10)</f>
        <v>1.6085921666666667</v>
      </c>
    </row>
    <row r="37" spans="1:6" x14ac:dyDescent="0.25">
      <c r="A37" s="38" t="s">
        <v>83</v>
      </c>
      <c r="B37">
        <v>6000000</v>
      </c>
      <c r="C37">
        <v>6000000</v>
      </c>
      <c r="D37">
        <v>6000000</v>
      </c>
      <c r="E37">
        <v>6000000</v>
      </c>
      <c r="F37">
        <v>6000000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4" t="s">
        <v>26</v>
      </c>
    </row>
    <row r="2" spans="1:6" x14ac:dyDescent="0.25">
      <c r="A2" s="3" t="s">
        <v>84</v>
      </c>
    </row>
    <row r="3" spans="1:6" ht="15.75" x14ac:dyDescent="0.25">
      <c r="A3" s="4" t="s">
        <v>56</v>
      </c>
    </row>
    <row r="4" spans="1:6" x14ac:dyDescent="0.25">
      <c r="B4">
        <v>2013</v>
      </c>
      <c r="C4">
        <v>2014</v>
      </c>
      <c r="D4">
        <v>2016</v>
      </c>
      <c r="E4">
        <v>2017</v>
      </c>
      <c r="F4">
        <v>2018</v>
      </c>
    </row>
    <row r="5" spans="1:6" x14ac:dyDescent="0.25">
      <c r="A5" s="6" t="s">
        <v>85</v>
      </c>
      <c r="B5" s="18">
        <f>'2'!B24/'1'!B20</f>
        <v>6.3224427187251311E-2</v>
      </c>
      <c r="C5" s="18">
        <f>'2'!C24/'1'!C20</f>
        <v>6.9994696867861125E-2</v>
      </c>
      <c r="D5" s="18">
        <f>'2'!D24/'1'!D20</f>
        <v>0.11378813432246956</v>
      </c>
      <c r="E5" s="18">
        <f>'2'!E24/'1'!E20</f>
        <v>4.2819542595677725E-2</v>
      </c>
      <c r="F5" s="18">
        <f>'2'!F24/'1'!F20</f>
        <v>5.4382748439335611E-2</v>
      </c>
    </row>
    <row r="6" spans="1:6" x14ac:dyDescent="0.25">
      <c r="A6" s="6" t="s">
        <v>86</v>
      </c>
      <c r="B6" s="18">
        <f>'2'!B24/'1'!B38</f>
        <v>8.1299772038870677E-2</v>
      </c>
      <c r="C6" s="18">
        <f>'2'!C24/'1'!C38</f>
        <v>8.6007674258882186E-2</v>
      </c>
      <c r="D6" s="18">
        <f>'2'!D24/'1'!D38</f>
        <v>0.13627978596352966</v>
      </c>
      <c r="E6" s="18">
        <f>'2'!E24/'1'!E38</f>
        <v>5.2407374935710543E-2</v>
      </c>
      <c r="F6" s="18">
        <f>'2'!F24/'1'!F38</f>
        <v>6.7638939088631111E-2</v>
      </c>
    </row>
    <row r="7" spans="1:6" x14ac:dyDescent="0.25">
      <c r="A7" s="6" t="s">
        <v>50</v>
      </c>
      <c r="B7" s="20">
        <f>'1'!B27/'1'!B38</f>
        <v>0</v>
      </c>
      <c r="C7" s="20">
        <f>'1'!C27/'1'!C38</f>
        <v>0</v>
      </c>
      <c r="D7" s="20">
        <f>'1'!D27/'1'!D38</f>
        <v>0</v>
      </c>
      <c r="E7" s="20">
        <f>'1'!E27/'1'!E38</f>
        <v>1.9451449195932169E-2</v>
      </c>
      <c r="F7" s="20">
        <f>'1'!F27/'1'!F38</f>
        <v>0</v>
      </c>
    </row>
    <row r="8" spans="1:6" x14ac:dyDescent="0.25">
      <c r="A8" s="6" t="s">
        <v>51</v>
      </c>
      <c r="B8" s="19">
        <f>'1'!B10/'1'!B29</f>
        <v>2.9259445865596119</v>
      </c>
      <c r="C8" s="19">
        <f>'1'!C10/'1'!C29</f>
        <v>3.5000309641663816</v>
      </c>
      <c r="D8" s="19">
        <f>'1'!D10/'1'!D29</f>
        <v>4.4506963167079912</v>
      </c>
      <c r="E8" s="19">
        <f>'1'!E10/'1'!E29</f>
        <v>4.3851140650745473</v>
      </c>
      <c r="F8" s="19">
        <f>'1'!F10/'1'!F29</f>
        <v>3.8496841797211308</v>
      </c>
    </row>
    <row r="9" spans="1:6" x14ac:dyDescent="0.25">
      <c r="A9" s="6" t="s">
        <v>87</v>
      </c>
      <c r="B9" s="18">
        <f>'2'!B24/'2'!B5</f>
        <v>0.114700756111543</v>
      </c>
      <c r="C9" s="18">
        <f>'2'!C24/'2'!C5</f>
        <v>0.16129252189376439</v>
      </c>
      <c r="D9" s="18">
        <f>'2'!D24/'2'!D5</f>
        <v>0.16201071471437889</v>
      </c>
      <c r="E9" s="18">
        <f>'2'!E24/'2'!E5</f>
        <v>0.10084390545847761</v>
      </c>
      <c r="F9" s="18">
        <f>'2'!F24/'2'!F5</f>
        <v>0.12079224158233486</v>
      </c>
    </row>
    <row r="10" spans="1:6" x14ac:dyDescent="0.25">
      <c r="A10" t="s">
        <v>52</v>
      </c>
      <c r="B10" s="18">
        <f>'2'!B14/'2'!B5</f>
        <v>0.15633963336449783</v>
      </c>
      <c r="C10" s="18">
        <f>'2'!C14/'2'!C5</f>
        <v>0.22160644981212355</v>
      </c>
      <c r="D10" s="18">
        <f>'2'!D14/'2'!D5</f>
        <v>0.2250205688344909</v>
      </c>
      <c r="E10" s="18">
        <f>'2'!E14/'2'!E5</f>
        <v>0.1583860556617753</v>
      </c>
      <c r="F10" s="18">
        <f>'2'!F14/'2'!F5</f>
        <v>0.17806989166469961</v>
      </c>
    </row>
    <row r="11" spans="1:6" x14ac:dyDescent="0.25">
      <c r="A11" s="6" t="s">
        <v>88</v>
      </c>
      <c r="B11" s="18">
        <f>'2'!B24/('1'!B38+'1'!B27+'1'!B30)</f>
        <v>8.1299772038870677E-2</v>
      </c>
      <c r="C11" s="18">
        <f>'2'!C24/('1'!C38+'1'!C27+'1'!C30)</f>
        <v>8.6007674258882186E-2</v>
      </c>
      <c r="D11" s="18">
        <f>'2'!D24/('1'!D38+'1'!D27+'1'!D30)</f>
        <v>0.13627978596352966</v>
      </c>
      <c r="E11" s="18">
        <f>'2'!E24/('1'!E38+'1'!E27+'1'!E30)</f>
        <v>5.1207418223206694E-2</v>
      </c>
      <c r="F11" s="18">
        <f>'2'!F24/('1'!F38+'1'!F27+'1'!F30)</f>
        <v>6.7638939088631111E-2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2020-04-11T15:44:07Z</dcterms:modified>
</cp:coreProperties>
</file>