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15" windowHeight="768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3" l="1"/>
  <c r="G31" i="3" s="1"/>
  <c r="G38" i="3"/>
  <c r="G17" i="3"/>
  <c r="G11" i="3"/>
  <c r="G31" i="2"/>
  <c r="G25" i="2"/>
  <c r="G9" i="2"/>
  <c r="C7" i="2"/>
  <c r="D7" i="2"/>
  <c r="E7" i="2"/>
  <c r="F7" i="2"/>
  <c r="G7" i="2"/>
  <c r="G14" i="2" s="1"/>
  <c r="B7" i="2"/>
  <c r="G51" i="1"/>
  <c r="G41" i="1"/>
  <c r="G29" i="1"/>
  <c r="G8" i="4" s="1"/>
  <c r="G24" i="1"/>
  <c r="G11" i="1"/>
  <c r="G6" i="1"/>
  <c r="G20" i="1" s="1"/>
  <c r="G33" i="3" l="1"/>
  <c r="G35" i="3" s="1"/>
  <c r="G37" i="3"/>
  <c r="G10" i="4"/>
  <c r="G20" i="2"/>
  <c r="G23" i="2" s="1"/>
  <c r="G28" i="2" s="1"/>
  <c r="G5" i="4" s="1"/>
  <c r="G50" i="1"/>
  <c r="G7" i="4"/>
  <c r="G39" i="1"/>
  <c r="G48" i="1" s="1"/>
  <c r="C51" i="1"/>
  <c r="D51" i="1"/>
  <c r="E51" i="1"/>
  <c r="F51" i="1"/>
  <c r="B51" i="1"/>
  <c r="C31" i="2"/>
  <c r="D31" i="2"/>
  <c r="E31" i="2"/>
  <c r="F31" i="2"/>
  <c r="B31" i="2"/>
  <c r="B9" i="2"/>
  <c r="G11" i="4" l="1"/>
  <c r="G9" i="4"/>
  <c r="G30" i="2"/>
  <c r="G6" i="4"/>
  <c r="F38" i="3"/>
  <c r="C38" i="3"/>
  <c r="D38" i="3"/>
  <c r="E38" i="3"/>
  <c r="B38" i="3"/>
  <c r="B31" i="3" l="1"/>
  <c r="C31" i="3"/>
  <c r="D31" i="3"/>
  <c r="E31" i="3"/>
  <c r="F31" i="3"/>
  <c r="B17" i="3"/>
  <c r="C17" i="3"/>
  <c r="D17" i="3"/>
  <c r="E17" i="3"/>
  <c r="F17" i="3"/>
  <c r="B11" i="3"/>
  <c r="C11" i="3"/>
  <c r="D11" i="3"/>
  <c r="E11" i="3"/>
  <c r="F11" i="3"/>
  <c r="F37" i="3" s="1"/>
  <c r="F29" i="1"/>
  <c r="F24" i="1"/>
  <c r="F41" i="1"/>
  <c r="F11" i="1"/>
  <c r="F6" i="1"/>
  <c r="F25" i="2"/>
  <c r="F9" i="2"/>
  <c r="F14" i="2" s="1"/>
  <c r="F8" i="4" l="1"/>
  <c r="F50" i="1"/>
  <c r="F7" i="4"/>
  <c r="D33" i="3"/>
  <c r="D35" i="3" s="1"/>
  <c r="E33" i="3"/>
  <c r="E35" i="3" s="1"/>
  <c r="F10" i="4"/>
  <c r="B33" i="3"/>
  <c r="B35" i="3" s="1"/>
  <c r="C33" i="3"/>
  <c r="C35" i="3" s="1"/>
  <c r="F33" i="3"/>
  <c r="F35" i="3" s="1"/>
  <c r="F39" i="1"/>
  <c r="F48" i="1" s="1"/>
  <c r="F20" i="1"/>
  <c r="F20" i="2" l="1"/>
  <c r="F23" i="2" s="1"/>
  <c r="F28" i="2" s="1"/>
  <c r="B37" i="3"/>
  <c r="C37" i="3"/>
  <c r="D37" i="3"/>
  <c r="E37" i="3"/>
  <c r="D25" i="2"/>
  <c r="E25" i="2"/>
  <c r="D9" i="2"/>
  <c r="E9" i="2"/>
  <c r="B14" i="2"/>
  <c r="C29" i="1"/>
  <c r="D29" i="1"/>
  <c r="E29" i="1"/>
  <c r="B29" i="1"/>
  <c r="C24" i="1"/>
  <c r="D24" i="1"/>
  <c r="E24" i="1"/>
  <c r="B24" i="1"/>
  <c r="C41" i="1"/>
  <c r="D41" i="1"/>
  <c r="E41" i="1"/>
  <c r="B41" i="1"/>
  <c r="C11" i="1"/>
  <c r="D11" i="1"/>
  <c r="E11" i="1"/>
  <c r="B11" i="1"/>
  <c r="C6" i="1"/>
  <c r="D6" i="1"/>
  <c r="E6" i="1"/>
  <c r="B6" i="1"/>
  <c r="E14" i="2" l="1"/>
  <c r="E10" i="4" s="1"/>
  <c r="D14" i="2"/>
  <c r="D20" i="2" s="1"/>
  <c r="D23" i="2" s="1"/>
  <c r="D28" i="2" s="1"/>
  <c r="F30" i="2"/>
  <c r="F5" i="4"/>
  <c r="F9" i="4"/>
  <c r="F6" i="4"/>
  <c r="F11" i="4"/>
  <c r="E20" i="1"/>
  <c r="E8" i="4"/>
  <c r="E39" i="1"/>
  <c r="E48" i="1" s="1"/>
  <c r="B20" i="1"/>
  <c r="C20" i="1"/>
  <c r="D8" i="4"/>
  <c r="C39" i="1"/>
  <c r="C48" i="1" s="1"/>
  <c r="C50" i="1"/>
  <c r="C7" i="4"/>
  <c r="D20" i="1"/>
  <c r="B8" i="4"/>
  <c r="C8" i="4"/>
  <c r="E50" i="1"/>
  <c r="E7" i="4"/>
  <c r="B50" i="1"/>
  <c r="B7" i="4"/>
  <c r="D50" i="1"/>
  <c r="D7" i="4"/>
  <c r="B39" i="1"/>
  <c r="B48" i="1" s="1"/>
  <c r="D39" i="1"/>
  <c r="D48" i="1" s="1"/>
  <c r="C25" i="2"/>
  <c r="C9" i="2"/>
  <c r="C14" i="2" s="1"/>
  <c r="B25" i="2"/>
  <c r="E20" i="2" l="1"/>
  <c r="E23" i="2" s="1"/>
  <c r="E28" i="2" s="1"/>
  <c r="E6" i="4" s="1"/>
  <c r="D6" i="4"/>
  <c r="D11" i="4"/>
  <c r="D10" i="4"/>
  <c r="E30" i="2"/>
  <c r="D30" i="2"/>
  <c r="D9" i="4"/>
  <c r="C20" i="2"/>
  <c r="C23" i="2" s="1"/>
  <c r="C28" i="2" s="1"/>
  <c r="C10" i="4"/>
  <c r="D5" i="4"/>
  <c r="B20" i="2"/>
  <c r="B23" i="2" s="1"/>
  <c r="B28" i="2" s="1"/>
  <c r="B10" i="4"/>
  <c r="E11" i="4" l="1"/>
  <c r="E5" i="4"/>
  <c r="E9" i="4"/>
  <c r="B30" i="2"/>
  <c r="B9" i="4"/>
  <c r="B6" i="4"/>
  <c r="B11" i="4"/>
  <c r="B5" i="4"/>
  <c r="C30" i="2"/>
  <c r="C9" i="4"/>
  <c r="C11" i="4"/>
  <c r="C6" i="4"/>
  <c r="C5" i="4"/>
</calcChain>
</file>

<file path=xl/sharedStrings.xml><?xml version="1.0" encoding="utf-8"?>
<sst xmlns="http://schemas.openxmlformats.org/spreadsheetml/2006/main" count="104" uniqueCount="93">
  <si>
    <t>ASSETS</t>
  </si>
  <si>
    <t>NON CURRENT ASSETS</t>
  </si>
  <si>
    <t>CURRENT ASSETS</t>
  </si>
  <si>
    <t>Gross Profit</t>
  </si>
  <si>
    <t>Operating Profit</t>
  </si>
  <si>
    <t>Inventories</t>
  </si>
  <si>
    <t>Share Capital</t>
  </si>
  <si>
    <t>Contribution to WPPF</t>
  </si>
  <si>
    <t>Deferred Tax Liability</t>
  </si>
  <si>
    <t>Income Tax Paid</t>
  </si>
  <si>
    <t>Property,Plant  and  Equipment</t>
  </si>
  <si>
    <t>Share Premium</t>
  </si>
  <si>
    <t>Reserve and Surplus</t>
  </si>
  <si>
    <t>Financial Expenses</t>
  </si>
  <si>
    <t>Current</t>
  </si>
  <si>
    <t>Deferred</t>
  </si>
  <si>
    <t>Intangible Assets</t>
  </si>
  <si>
    <t>Capital Work in Progress</t>
  </si>
  <si>
    <t>Advances, Deposits and Pre-payments</t>
  </si>
  <si>
    <t>Bills Receivables</t>
  </si>
  <si>
    <t>Materials in Transit</t>
  </si>
  <si>
    <t>Investment in Shares</t>
  </si>
  <si>
    <t>Cash &amp; Cash Equivalent</t>
  </si>
  <si>
    <t>Tax Holiday Reserve</t>
  </si>
  <si>
    <t>Retained Earnings</t>
  </si>
  <si>
    <t>long Term Loan</t>
  </si>
  <si>
    <t>Bills Payable</t>
  </si>
  <si>
    <t>Dividend Payable</t>
  </si>
  <si>
    <t>Share Money Refundable</t>
  </si>
  <si>
    <t>Provision for Tax</t>
  </si>
  <si>
    <t>Workers Profit Participation &amp; Welfare Fund</t>
  </si>
  <si>
    <t>Current Portion of Long Term Loan</t>
  </si>
  <si>
    <t>Liability for Expenses</t>
  </si>
  <si>
    <t>Short Term Loan</t>
  </si>
  <si>
    <t>Export Incentive</t>
  </si>
  <si>
    <t>Administrative</t>
  </si>
  <si>
    <t>Selling &amp; Distribution</t>
  </si>
  <si>
    <t>Gain/Loss on Investment in Shares</t>
  </si>
  <si>
    <t>Dividend Income</t>
  </si>
  <si>
    <t>Cash Received from Customers</t>
  </si>
  <si>
    <t>Cash Payment to Suppliers and Employees</t>
  </si>
  <si>
    <t>Acquisition of Fixed Assets</t>
  </si>
  <si>
    <t>Capital WIP</t>
  </si>
  <si>
    <t>Share Premium Received</t>
  </si>
  <si>
    <t>Cash Dividend Paid</t>
  </si>
  <si>
    <t>Long Term Loan</t>
  </si>
  <si>
    <t xml:space="preserve">Lease Finance </t>
  </si>
  <si>
    <t>Share Money Refund</t>
  </si>
  <si>
    <t>Bridge Finance</t>
  </si>
  <si>
    <t>Operating Expenses Paid</t>
  </si>
  <si>
    <t>Advance, Deposit and Pre-payment</t>
  </si>
  <si>
    <t>Ratio</t>
  </si>
  <si>
    <t>Debt to Equity</t>
  </si>
  <si>
    <t>Current Ratio</t>
  </si>
  <si>
    <t>Net Margin</t>
  </si>
  <si>
    <t>Operating Margin</t>
  </si>
  <si>
    <t>Other Income / Loss</t>
  </si>
  <si>
    <t>Balance Sheet</t>
  </si>
  <si>
    <t>As at year end</t>
  </si>
  <si>
    <t>ARGON DENIMS LIMITED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</si>
  <si>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</si>
  <si>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</si>
  <si>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</si>
  <si>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</si>
  <si>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</si>
  <si>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</si>
  <si>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</si>
  <si>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</si>
  <si>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</si>
  <si>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</si>
  <si>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</si>
  <si>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</si>
  <si>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</si>
  <si>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</si>
  <si>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</si>
  <si>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</si>
  <si>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</si>
  <si>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</si>
  <si>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</si>
  <si>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Cash Flow Statement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</si>
  <si>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</si>
  <si>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</si>
  <si>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</si>
  <si>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</si>
  <si>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</si>
  <si>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</si>
  <si>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</si>
  <si>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</si>
  <si>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</si>
  <si>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</si>
  <si>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Capital Work In Progress</t>
  </si>
  <si>
    <t>Lease Finance</t>
  </si>
  <si>
    <t>WPPF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</si>
</sst>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.0"/>
    <numFmt numFmtId="166" formatCode="[$-409]d\-mmm\-yy;@"/>
    <numFmt numFmtId="167" formatCode="_(* #,##0.00_);_(* \(#,##0.00\);_(* &quot;-&quot;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64" fontId="0" fillId="0" borderId="0" xfId="1" applyNumberFormat="1" applyFont="1"/>
    <xf numFmtId="165" fontId="0" fillId="0" borderId="0" xfId="0" applyNumberFormat="1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41" fontId="1" fillId="0" borderId="4" xfId="0" applyNumberFormat="1" applyFont="1" applyBorder="1"/>
    <xf numFmtId="41" fontId="1" fillId="0" borderId="4" xfId="0" applyNumberFormat="1" applyFont="1" applyFill="1" applyBorder="1"/>
    <xf numFmtId="41" fontId="3" fillId="0" borderId="4" xfId="0" applyNumberFormat="1" applyFont="1" applyBorder="1"/>
    <xf numFmtId="41" fontId="1" fillId="0" borderId="0" xfId="0" applyNumberFormat="1" applyFont="1" applyFill="1"/>
    <xf numFmtId="166" fontId="0" fillId="0" borderId="0" xfId="0" applyNumberFormat="1"/>
    <xf numFmtId="167" fontId="1" fillId="0" borderId="0" xfId="0" applyNumberFormat="1" applyFont="1"/>
    <xf numFmtId="167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0" fontId="0" fillId="0" borderId="0" xfId="0" applyNumberFormat="1" applyAlignment="1">
      <alignment wrapText="1"/>
    </xf>
    <xf numFmtId="41" fontId="0" fillId="0" borderId="1" xfId="0" applyNumberFormat="1" applyBorder="1"/>
    <xf numFmtId="41" fontId="0" fillId="0" borderId="0" xfId="0" applyNumberFormat="1" applyFont="1" applyBorder="1"/>
    <xf numFmtId="41" fontId="0" fillId="0" borderId="0" xfId="0" applyNumberFormat="1" applyFont="1" applyFill="1" applyBorder="1"/>
    <xf numFmtId="41" fontId="1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66" fontId="1" fillId="0" borderId="0" xfId="0" applyNumberFormat="1" applyFont="1"/>
    <xf numFmtId="166" fontId="0" fillId="0" borderId="0" xfId="0" applyNumberFormat="1" applyFont="1"/>
    <xf numFmtId="166" fontId="0" fillId="0" borderId="0" xfId="0" applyNumberFormat="1" applyBorder="1"/>
    <xf numFmtId="41" fontId="0" fillId="0" borderId="0" xfId="0" applyNumberFormat="1" applyFill="1"/>
    <xf numFmtId="43" fontId="1" fillId="0" borderId="0" xfId="0" applyNumberFormat="1" applyFont="1"/>
    <xf numFmtId="43" fontId="0" fillId="0" borderId="0" xfId="0" applyNumberFormat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41" fontId="3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1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I4" sqref="I4"/>
    </sheetView>
  </sheetViews>
  <sheetFormatPr defaultRowHeight="15" x14ac:dyDescent="0.25"/>
  <cols>
    <col min="1" max="1" width="40" style="15" customWidth="1"/>
    <col min="2" max="5" width="14.28515625" style="4" bestFit="1" customWidth="1"/>
    <col min="6" max="6" width="14.42578125" style="4" customWidth="1"/>
    <col min="7" max="7" width="14.28515625" style="4" bestFit="1" customWidth="1"/>
    <col min="8" max="16384" width="9.140625" style="4"/>
  </cols>
  <sheetData>
    <row r="1" spans="1:7" customFormat="1" x14ac:dyDescent="0.25">
      <c r="A1" s="31" t="s">
        <v>59</v>
      </c>
    </row>
    <row r="2" spans="1:7" customFormat="1" x14ac:dyDescent="0.25">
      <c r="A2" s="31" t="s">
        <v>57</v>
      </c>
    </row>
    <row r="3" spans="1:7" customFormat="1" x14ac:dyDescent="0.25">
      <c r="A3" s="31" t="s">
        <v>58</v>
      </c>
    </row>
    <row r="4" spans="1:7" customFormat="1" x14ac:dyDescent="0.25">
      <c r="B4">
        <v>2013</v>
      </c>
      <c r="C4">
        <v>2014</v>
      </c>
      <c r="D4">
        <v>2016</v>
      </c>
      <c r="E4">
        <v>2017</v>
      </c>
      <c r="F4">
        <v>2018</v>
      </c>
      <c r="G4">
        <v>2019</v>
      </c>
    </row>
    <row r="5" spans="1:7" x14ac:dyDescent="0.25">
      <c r="A5" s="32" t="s">
        <v>0</v>
      </c>
    </row>
    <row r="6" spans="1:7" x14ac:dyDescent="0.25">
      <c r="A6" s="33" t="s">
        <v>1</v>
      </c>
      <c r="B6" s="5">
        <f>SUM(B7:B9)</f>
        <v>1784137436</v>
      </c>
      <c r="C6" s="5">
        <f t="shared" ref="C6:G6" si="0">SUM(C7:C9)</f>
        <v>1670938612</v>
      </c>
      <c r="D6" s="5">
        <f t="shared" si="0"/>
        <v>1599352647</v>
      </c>
      <c r="E6" s="5">
        <f t="shared" si="0"/>
        <v>1530314910</v>
      </c>
      <c r="F6" s="5">
        <f t="shared" si="0"/>
        <v>1660103452</v>
      </c>
      <c r="G6" s="5">
        <f t="shared" si="0"/>
        <v>1726483472</v>
      </c>
    </row>
    <row r="7" spans="1:7" x14ac:dyDescent="0.25">
      <c r="A7" s="15" t="s">
        <v>10</v>
      </c>
      <c r="B7" s="4">
        <v>1737915137</v>
      </c>
      <c r="C7" s="6">
        <v>1661042886</v>
      </c>
      <c r="D7" s="6">
        <v>1594229659</v>
      </c>
      <c r="E7" s="4">
        <v>1525191922</v>
      </c>
      <c r="F7" s="4">
        <v>1578514779</v>
      </c>
      <c r="G7" s="4">
        <v>1721360484</v>
      </c>
    </row>
    <row r="8" spans="1:7" x14ac:dyDescent="0.25">
      <c r="A8" s="15" t="s">
        <v>16</v>
      </c>
      <c r="B8" s="4">
        <v>4588212</v>
      </c>
      <c r="C8" s="6">
        <v>5174988</v>
      </c>
      <c r="D8" s="6">
        <v>5122988</v>
      </c>
      <c r="E8" s="4">
        <v>5122988</v>
      </c>
      <c r="F8" s="4">
        <v>5122988</v>
      </c>
      <c r="G8" s="4">
        <v>5122988</v>
      </c>
    </row>
    <row r="9" spans="1:7" x14ac:dyDescent="0.25">
      <c r="A9" s="15" t="s">
        <v>17</v>
      </c>
      <c r="B9" s="4">
        <v>41634087</v>
      </c>
      <c r="C9" s="6">
        <v>4720738</v>
      </c>
      <c r="D9" s="6">
        <v>0</v>
      </c>
      <c r="E9" s="4">
        <v>0</v>
      </c>
      <c r="F9" s="4">
        <v>76465685</v>
      </c>
    </row>
    <row r="10" spans="1:7" x14ac:dyDescent="0.25">
      <c r="C10" s="6"/>
      <c r="D10" s="6"/>
      <c r="E10" s="6"/>
    </row>
    <row r="11" spans="1:7" x14ac:dyDescent="0.25">
      <c r="A11" s="33" t="s">
        <v>2</v>
      </c>
      <c r="B11" s="5">
        <f t="shared" ref="B11:G11" si="1">SUM(B12:B18)</f>
        <v>2048762103</v>
      </c>
      <c r="C11" s="5">
        <f t="shared" si="1"/>
        <v>2394742650</v>
      </c>
      <c r="D11" s="5">
        <f t="shared" si="1"/>
        <v>2922055293</v>
      </c>
      <c r="E11" s="5">
        <f t="shared" si="1"/>
        <v>3087924753</v>
      </c>
      <c r="F11" s="5">
        <f t="shared" si="1"/>
        <v>3321365308</v>
      </c>
      <c r="G11" s="5">
        <f t="shared" si="1"/>
        <v>3618313174</v>
      </c>
    </row>
    <row r="12" spans="1:7" x14ac:dyDescent="0.25">
      <c r="A12" s="16" t="s">
        <v>18</v>
      </c>
      <c r="B12" s="6">
        <v>48207777</v>
      </c>
      <c r="C12" s="6">
        <v>42328445</v>
      </c>
      <c r="D12" s="6">
        <v>109583953</v>
      </c>
      <c r="E12" s="6">
        <v>142091945</v>
      </c>
      <c r="F12" s="6">
        <v>196977634</v>
      </c>
      <c r="G12" s="4">
        <v>168728531</v>
      </c>
    </row>
    <row r="13" spans="1:7" x14ac:dyDescent="0.25">
      <c r="A13" s="16" t="s">
        <v>19</v>
      </c>
      <c r="B13" s="6">
        <v>1244651971</v>
      </c>
      <c r="C13" s="6">
        <v>1418276421</v>
      </c>
      <c r="D13" s="6">
        <v>1726962540</v>
      </c>
      <c r="E13" s="6">
        <v>1805868733</v>
      </c>
      <c r="F13" s="6">
        <v>1778704247</v>
      </c>
      <c r="G13" s="4">
        <v>1789129645</v>
      </c>
    </row>
    <row r="14" spans="1:7" x14ac:dyDescent="0.25">
      <c r="A14" s="16" t="s">
        <v>5</v>
      </c>
      <c r="B14" s="6">
        <v>680878255</v>
      </c>
      <c r="C14" s="6">
        <v>821196663</v>
      </c>
      <c r="D14" s="6">
        <v>891390575</v>
      </c>
      <c r="E14" s="6">
        <v>930673421</v>
      </c>
      <c r="F14" s="6">
        <v>982321086</v>
      </c>
      <c r="G14" s="4">
        <v>1167228008</v>
      </c>
    </row>
    <row r="15" spans="1:7" x14ac:dyDescent="0.25">
      <c r="A15" s="16" t="s">
        <v>20</v>
      </c>
      <c r="B15" s="6">
        <v>0</v>
      </c>
      <c r="C15" s="6">
        <v>63357740</v>
      </c>
      <c r="D15" s="6">
        <v>24844686</v>
      </c>
      <c r="E15" s="6">
        <v>38685578</v>
      </c>
      <c r="F15" s="6">
        <v>56565351</v>
      </c>
      <c r="G15" s="4">
        <v>45343178</v>
      </c>
    </row>
    <row r="16" spans="1:7" x14ac:dyDescent="0.25">
      <c r="A16" s="16" t="s">
        <v>90</v>
      </c>
      <c r="B16" s="6"/>
      <c r="C16" s="6"/>
      <c r="D16" s="6"/>
      <c r="E16" s="6"/>
      <c r="F16" s="6"/>
      <c r="G16" s="4">
        <v>152942679</v>
      </c>
    </row>
    <row r="17" spans="1:7" x14ac:dyDescent="0.25">
      <c r="A17" s="16" t="s">
        <v>21</v>
      </c>
      <c r="B17" s="6">
        <v>821117</v>
      </c>
      <c r="C17" s="6">
        <v>454829</v>
      </c>
      <c r="D17" s="6">
        <v>493634</v>
      </c>
      <c r="E17" s="6">
        <v>591043</v>
      </c>
      <c r="F17" s="6">
        <v>624414</v>
      </c>
      <c r="G17" s="4">
        <v>615898</v>
      </c>
    </row>
    <row r="18" spans="1:7" x14ac:dyDescent="0.25">
      <c r="A18" s="16" t="s">
        <v>22</v>
      </c>
      <c r="B18" s="6">
        <v>74202983</v>
      </c>
      <c r="C18" s="6">
        <v>49128552</v>
      </c>
      <c r="D18" s="6">
        <v>168779905</v>
      </c>
      <c r="E18" s="6">
        <v>170014033</v>
      </c>
      <c r="F18" s="6">
        <v>306172576</v>
      </c>
      <c r="G18" s="4">
        <v>294325235</v>
      </c>
    </row>
    <row r="20" spans="1:7" x14ac:dyDescent="0.25">
      <c r="A20" s="14"/>
      <c r="B20" s="5">
        <f t="shared" ref="B20:G20" si="2">B6+B11</f>
        <v>3832899539</v>
      </c>
      <c r="C20" s="5">
        <f t="shared" si="2"/>
        <v>4065681262</v>
      </c>
      <c r="D20" s="5">
        <f t="shared" si="2"/>
        <v>4521407940</v>
      </c>
      <c r="E20" s="5">
        <f t="shared" si="2"/>
        <v>4618239663</v>
      </c>
      <c r="F20" s="5">
        <f t="shared" si="2"/>
        <v>4981468760</v>
      </c>
      <c r="G20" s="5">
        <f t="shared" si="2"/>
        <v>5344796646</v>
      </c>
    </row>
    <row r="22" spans="1:7" ht="15.75" x14ac:dyDescent="0.25">
      <c r="A22" s="34" t="s">
        <v>60</v>
      </c>
    </row>
    <row r="23" spans="1:7" ht="15.75" x14ac:dyDescent="0.25">
      <c r="A23" s="35" t="s">
        <v>61</v>
      </c>
    </row>
    <row r="24" spans="1:7" x14ac:dyDescent="0.25">
      <c r="A24" s="33" t="s">
        <v>62</v>
      </c>
      <c r="B24" s="5">
        <f>SUM(B25:B27)</f>
        <v>126439936</v>
      </c>
      <c r="C24" s="5">
        <f t="shared" ref="C24:G24" si="3">SUM(C25:C27)</f>
        <v>113827452</v>
      </c>
      <c r="D24" s="5">
        <f t="shared" si="3"/>
        <v>114869870</v>
      </c>
      <c r="E24" s="5">
        <f t="shared" si="3"/>
        <v>132634923</v>
      </c>
      <c r="F24" s="5">
        <f t="shared" si="3"/>
        <v>150664352</v>
      </c>
      <c r="G24" s="5">
        <f t="shared" si="3"/>
        <v>186259741</v>
      </c>
    </row>
    <row r="25" spans="1:7" x14ac:dyDescent="0.25">
      <c r="A25" s="15" t="s">
        <v>25</v>
      </c>
      <c r="B25" s="4">
        <v>66925380</v>
      </c>
      <c r="C25" s="4">
        <v>14547687</v>
      </c>
      <c r="D25" s="4">
        <v>10688816</v>
      </c>
      <c r="E25" s="6">
        <v>7058790</v>
      </c>
      <c r="F25" s="6">
        <v>4669484</v>
      </c>
      <c r="G25" s="4">
        <v>19522782</v>
      </c>
    </row>
    <row r="26" spans="1:7" x14ac:dyDescent="0.25">
      <c r="A26" s="15" t="s">
        <v>91</v>
      </c>
      <c r="B26" s="4">
        <v>6980186</v>
      </c>
      <c r="C26" s="4">
        <v>4474277</v>
      </c>
      <c r="D26" s="4">
        <v>0</v>
      </c>
      <c r="E26" s="6">
        <v>17771095</v>
      </c>
      <c r="F26" s="6">
        <v>35059843</v>
      </c>
      <c r="G26" s="4">
        <v>28646479</v>
      </c>
    </row>
    <row r="27" spans="1:7" x14ac:dyDescent="0.25">
      <c r="A27" s="15" t="s">
        <v>8</v>
      </c>
      <c r="B27" s="4">
        <v>52534370</v>
      </c>
      <c r="C27" s="4">
        <v>94805488</v>
      </c>
      <c r="D27" s="4">
        <v>104181054</v>
      </c>
      <c r="E27" s="6">
        <v>107805038</v>
      </c>
      <c r="F27" s="6">
        <v>110935025</v>
      </c>
      <c r="G27" s="4">
        <v>138090480</v>
      </c>
    </row>
    <row r="29" spans="1:7" x14ac:dyDescent="0.25">
      <c r="A29" s="33" t="s">
        <v>63</v>
      </c>
      <c r="B29" s="5">
        <f>SUM(B30:B37)</f>
        <v>1714881619</v>
      </c>
      <c r="C29" s="5">
        <f t="shared" ref="C29:G29" si="4">SUM(C30:C37)</f>
        <v>1716320275</v>
      </c>
      <c r="D29" s="5">
        <f t="shared" si="4"/>
        <v>1714064475</v>
      </c>
      <c r="E29" s="5">
        <f t="shared" si="4"/>
        <v>1537646993</v>
      </c>
      <c r="F29" s="5">
        <f t="shared" si="4"/>
        <v>1644057341</v>
      </c>
      <c r="G29" s="5">
        <f t="shared" si="4"/>
        <v>1807045272</v>
      </c>
    </row>
    <row r="30" spans="1:7" x14ac:dyDescent="0.25">
      <c r="A30" s="16" t="s">
        <v>33</v>
      </c>
      <c r="B30" s="6">
        <v>1416766841</v>
      </c>
      <c r="C30" s="6">
        <v>1453222283</v>
      </c>
      <c r="D30" s="6">
        <v>1426953390</v>
      </c>
      <c r="E30" s="6">
        <v>1240904236</v>
      </c>
      <c r="F30" s="6">
        <v>1350952505</v>
      </c>
      <c r="G30" s="4">
        <v>1525377228</v>
      </c>
    </row>
    <row r="31" spans="1:7" x14ac:dyDescent="0.25">
      <c r="A31" s="16" t="s">
        <v>31</v>
      </c>
      <c r="B31" s="6">
        <v>165041507</v>
      </c>
      <c r="C31" s="6">
        <v>55821090</v>
      </c>
      <c r="D31" s="6">
        <v>4222279</v>
      </c>
      <c r="E31" s="6">
        <v>9899423</v>
      </c>
      <c r="F31" s="6">
        <v>16381572</v>
      </c>
      <c r="G31" s="4">
        <v>36157572</v>
      </c>
    </row>
    <row r="32" spans="1:7" x14ac:dyDescent="0.25">
      <c r="A32" s="15" t="s">
        <v>32</v>
      </c>
      <c r="B32" s="4">
        <v>23305604</v>
      </c>
      <c r="C32" s="28">
        <v>26164316</v>
      </c>
      <c r="D32" s="4">
        <v>32696378</v>
      </c>
      <c r="E32" s="4">
        <v>41975408</v>
      </c>
      <c r="F32" s="6">
        <v>36380832</v>
      </c>
      <c r="G32" s="4">
        <v>41420139</v>
      </c>
    </row>
    <row r="33" spans="1:7" x14ac:dyDescent="0.25">
      <c r="A33" s="15" t="s">
        <v>30</v>
      </c>
      <c r="B33" s="4">
        <v>31046545</v>
      </c>
      <c r="C33" s="28">
        <v>42160405</v>
      </c>
      <c r="D33" s="4">
        <v>58694188</v>
      </c>
      <c r="E33" s="4">
        <v>68361775</v>
      </c>
      <c r="F33" s="6">
        <v>67575839</v>
      </c>
      <c r="G33" s="4">
        <v>74448490</v>
      </c>
    </row>
    <row r="34" spans="1:7" x14ac:dyDescent="0.25">
      <c r="A34" s="15" t="s">
        <v>29</v>
      </c>
      <c r="B34" s="4">
        <v>65469352</v>
      </c>
      <c r="C34" s="28">
        <v>119252127</v>
      </c>
      <c r="D34" s="4">
        <v>143427869</v>
      </c>
      <c r="E34" s="4">
        <v>157527214</v>
      </c>
      <c r="F34" s="6">
        <v>144876049</v>
      </c>
      <c r="G34" s="4">
        <v>97501535</v>
      </c>
    </row>
    <row r="35" spans="1:7" x14ac:dyDescent="0.25">
      <c r="A35" s="15" t="s">
        <v>28</v>
      </c>
      <c r="B35" s="4">
        <v>1131158</v>
      </c>
      <c r="C35" s="28">
        <v>1027652</v>
      </c>
      <c r="D35" s="4">
        <v>1013652</v>
      </c>
      <c r="E35" s="4">
        <v>1013856</v>
      </c>
      <c r="F35" s="6">
        <v>1014079</v>
      </c>
      <c r="G35" s="4">
        <v>1014140</v>
      </c>
    </row>
    <row r="36" spans="1:7" x14ac:dyDescent="0.25">
      <c r="A36" s="15" t="s">
        <v>27</v>
      </c>
      <c r="B36" s="4">
        <v>0</v>
      </c>
      <c r="C36" s="28">
        <v>1145048</v>
      </c>
      <c r="D36" s="4">
        <v>1182887</v>
      </c>
      <c r="E36" s="4">
        <v>3704427</v>
      </c>
      <c r="F36" s="6">
        <v>3760816</v>
      </c>
      <c r="G36" s="4">
        <v>5154793</v>
      </c>
    </row>
    <row r="37" spans="1:7" x14ac:dyDescent="0.25">
      <c r="A37" s="15" t="s">
        <v>26</v>
      </c>
      <c r="B37" s="4">
        <v>12120612</v>
      </c>
      <c r="C37" s="28">
        <v>17527354</v>
      </c>
      <c r="D37" s="4">
        <v>45873832</v>
      </c>
      <c r="E37" s="4">
        <v>14260654</v>
      </c>
      <c r="F37" s="6">
        <v>23115649</v>
      </c>
      <c r="G37" s="4">
        <v>25971375</v>
      </c>
    </row>
    <row r="39" spans="1:7" x14ac:dyDescent="0.25">
      <c r="A39" s="14"/>
      <c r="B39" s="5">
        <f t="shared" ref="B39:E39" si="5">B29+B24</f>
        <v>1841321555</v>
      </c>
      <c r="C39" s="5">
        <f t="shared" si="5"/>
        <v>1830147727</v>
      </c>
      <c r="D39" s="5">
        <f t="shared" si="5"/>
        <v>1828934345</v>
      </c>
      <c r="E39" s="5">
        <f t="shared" si="5"/>
        <v>1670281916</v>
      </c>
      <c r="F39" s="5">
        <f t="shared" ref="F39:G39" si="6">F29+F24</f>
        <v>1794721693</v>
      </c>
      <c r="G39" s="5">
        <f t="shared" si="6"/>
        <v>1993305013</v>
      </c>
    </row>
    <row r="40" spans="1:7" x14ac:dyDescent="0.25">
      <c r="A40" s="14"/>
      <c r="B40" s="5"/>
      <c r="C40" s="5"/>
      <c r="D40" s="5"/>
    </row>
    <row r="41" spans="1:7" x14ac:dyDescent="0.25">
      <c r="A41" s="33" t="s">
        <v>64</v>
      </c>
      <c r="B41" s="5">
        <f t="shared" ref="B41:G41" si="7">SUM(B42:B46)</f>
        <v>1991577984</v>
      </c>
      <c r="C41" s="5">
        <f t="shared" si="7"/>
        <v>2235533535</v>
      </c>
      <c r="D41" s="5">
        <f t="shared" si="7"/>
        <v>2692473595</v>
      </c>
      <c r="E41" s="5">
        <f t="shared" si="7"/>
        <v>2947957747</v>
      </c>
      <c r="F41" s="5">
        <f t="shared" si="7"/>
        <v>3186747067</v>
      </c>
      <c r="G41" s="5">
        <f t="shared" si="7"/>
        <v>3351491633</v>
      </c>
    </row>
    <row r="42" spans="1:7" x14ac:dyDescent="0.25">
      <c r="A42" s="15" t="s">
        <v>6</v>
      </c>
      <c r="B42" s="4">
        <v>720000000</v>
      </c>
      <c r="C42" s="4">
        <v>828000000</v>
      </c>
      <c r="D42" s="4">
        <v>993600000</v>
      </c>
      <c r="E42" s="4">
        <v>1142640000</v>
      </c>
      <c r="F42" s="4">
        <v>1199772000</v>
      </c>
      <c r="G42" s="4">
        <v>1199772000</v>
      </c>
    </row>
    <row r="43" spans="1:7" x14ac:dyDescent="0.25">
      <c r="A43" s="15" t="s">
        <v>11</v>
      </c>
      <c r="B43" s="4">
        <v>731121707</v>
      </c>
      <c r="C43" s="4">
        <v>730815534</v>
      </c>
      <c r="D43" s="4">
        <v>730815534</v>
      </c>
      <c r="E43" s="4">
        <v>730815534</v>
      </c>
      <c r="F43" s="4">
        <v>730815534</v>
      </c>
      <c r="G43" s="4">
        <v>730815534</v>
      </c>
    </row>
    <row r="44" spans="1:7" x14ac:dyDescent="0.25">
      <c r="A44" s="15" t="s">
        <v>23</v>
      </c>
      <c r="B44" s="4">
        <v>115879072</v>
      </c>
      <c r="C44" s="4">
        <v>115879072</v>
      </c>
      <c r="D44" s="4">
        <v>115879072</v>
      </c>
      <c r="E44" s="4">
        <v>115879072</v>
      </c>
      <c r="F44" s="4">
        <v>115879072</v>
      </c>
      <c r="G44" s="4">
        <v>115879072</v>
      </c>
    </row>
    <row r="45" spans="1:7" x14ac:dyDescent="0.25">
      <c r="A45" s="15" t="s">
        <v>12</v>
      </c>
      <c r="B45" s="4">
        <v>143691843</v>
      </c>
      <c r="C45" s="4">
        <v>139487392</v>
      </c>
      <c r="D45" s="4">
        <v>133595904</v>
      </c>
      <c r="E45" s="4">
        <v>138094930</v>
      </c>
      <c r="F45" s="4">
        <v>134580258</v>
      </c>
      <c r="G45" s="4">
        <v>119691302</v>
      </c>
    </row>
    <row r="46" spans="1:7" x14ac:dyDescent="0.25">
      <c r="A46" s="15" t="s">
        <v>24</v>
      </c>
      <c r="B46" s="4">
        <v>280885362</v>
      </c>
      <c r="C46" s="4">
        <v>421351537</v>
      </c>
      <c r="D46" s="4">
        <v>718583085</v>
      </c>
      <c r="E46" s="4">
        <v>820528211</v>
      </c>
      <c r="F46" s="4">
        <v>1005700203</v>
      </c>
      <c r="G46" s="4">
        <v>1185333725</v>
      </c>
    </row>
    <row r="48" spans="1:7" x14ac:dyDescent="0.25">
      <c r="A48" s="14"/>
      <c r="B48" s="5">
        <f t="shared" ref="B48:G48" si="8">B39+B41</f>
        <v>3832899539</v>
      </c>
      <c r="C48" s="5">
        <f t="shared" si="8"/>
        <v>4065681262</v>
      </c>
      <c r="D48" s="5">
        <f t="shared" si="8"/>
        <v>4521407940</v>
      </c>
      <c r="E48" s="5">
        <f t="shared" si="8"/>
        <v>4618239663</v>
      </c>
      <c r="F48" s="5">
        <f t="shared" si="8"/>
        <v>4981468760</v>
      </c>
      <c r="G48" s="5">
        <f t="shared" si="8"/>
        <v>5344796646</v>
      </c>
    </row>
    <row r="50" spans="1:7" s="30" customFormat="1" x14ac:dyDescent="0.25">
      <c r="A50" s="36" t="s">
        <v>65</v>
      </c>
      <c r="B50" s="29">
        <f t="shared" ref="B50:G50" si="9">B41/(B42/10)</f>
        <v>27.660805333333332</v>
      </c>
      <c r="C50" s="29">
        <f t="shared" si="9"/>
        <v>26.999197282608694</v>
      </c>
      <c r="D50" s="29">
        <f t="shared" si="9"/>
        <v>27.09816420088567</v>
      </c>
      <c r="E50" s="29">
        <f t="shared" si="9"/>
        <v>25.799532197367501</v>
      </c>
      <c r="F50" s="29">
        <f t="shared" si="9"/>
        <v>26.561272200051341</v>
      </c>
      <c r="G50" s="29">
        <f t="shared" si="9"/>
        <v>27.934404478517585</v>
      </c>
    </row>
    <row r="51" spans="1:7" x14ac:dyDescent="0.25">
      <c r="A51" s="36" t="s">
        <v>66</v>
      </c>
      <c r="B51" s="4">
        <f>B42/10</f>
        <v>72000000</v>
      </c>
      <c r="C51" s="4">
        <f t="shared" ref="C51:F51" si="10">C42/10</f>
        <v>82800000</v>
      </c>
      <c r="D51" s="4">
        <f t="shared" si="10"/>
        <v>99360000</v>
      </c>
      <c r="E51" s="4">
        <f t="shared" si="10"/>
        <v>114264000</v>
      </c>
      <c r="F51" s="4">
        <f t="shared" si="10"/>
        <v>119977200</v>
      </c>
      <c r="G51" s="4">
        <f t="shared" ref="G51" si="11">G42/10</f>
        <v>119977200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3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I4" sqref="I4"/>
    </sheetView>
  </sheetViews>
  <sheetFormatPr defaultRowHeight="15" x14ac:dyDescent="0.25"/>
  <cols>
    <col min="1" max="1" width="38.7109375" style="11" customWidth="1"/>
    <col min="2" max="5" width="14.5703125" style="4" bestFit="1" customWidth="1"/>
    <col min="6" max="7" width="14.28515625" style="4" bestFit="1" customWidth="1"/>
    <col min="8" max="16384" width="9.140625" style="4"/>
  </cols>
  <sheetData>
    <row r="1" spans="1:7" customFormat="1" x14ac:dyDescent="0.25">
      <c r="A1" s="31" t="s">
        <v>59</v>
      </c>
    </row>
    <row r="2" spans="1:7" customFormat="1" x14ac:dyDescent="0.25">
      <c r="A2" s="31" t="s">
        <v>67</v>
      </c>
    </row>
    <row r="3" spans="1:7" customFormat="1" x14ac:dyDescent="0.25">
      <c r="A3" s="31" t="s">
        <v>58</v>
      </c>
    </row>
    <row r="4" spans="1:7" customFormat="1" x14ac:dyDescent="0.25">
      <c r="B4">
        <v>2013</v>
      </c>
      <c r="C4">
        <v>2014</v>
      </c>
      <c r="D4">
        <v>2016</v>
      </c>
      <c r="E4">
        <v>2017</v>
      </c>
      <c r="F4">
        <v>2018</v>
      </c>
      <c r="G4">
        <v>2019</v>
      </c>
    </row>
    <row r="5" spans="1:7" x14ac:dyDescent="0.25">
      <c r="A5" s="36" t="s">
        <v>68</v>
      </c>
      <c r="B5" s="4">
        <v>2171292501</v>
      </c>
      <c r="C5" s="4">
        <v>2521265296</v>
      </c>
      <c r="D5" s="4">
        <v>4077118834</v>
      </c>
      <c r="E5" s="4">
        <v>2847715899</v>
      </c>
      <c r="F5" s="4">
        <v>3381447214</v>
      </c>
      <c r="G5" s="4">
        <v>3448591217</v>
      </c>
    </row>
    <row r="6" spans="1:7" x14ac:dyDescent="0.25">
      <c r="A6" t="s">
        <v>69</v>
      </c>
      <c r="B6" s="18">
        <v>1710290376</v>
      </c>
      <c r="C6" s="18">
        <v>1944056467</v>
      </c>
      <c r="D6" s="18">
        <v>3157806585</v>
      </c>
      <c r="E6" s="4">
        <v>2217049475</v>
      </c>
      <c r="F6" s="4">
        <v>2694133694</v>
      </c>
      <c r="G6" s="4">
        <v>2741628539</v>
      </c>
    </row>
    <row r="7" spans="1:7" x14ac:dyDescent="0.25">
      <c r="A7" s="36" t="s">
        <v>3</v>
      </c>
      <c r="B7" s="7">
        <f>B5-B6</f>
        <v>461002125</v>
      </c>
      <c r="C7" s="7">
        <f t="shared" ref="C7:G7" si="0">C5-C6</f>
        <v>577208829</v>
      </c>
      <c r="D7" s="7">
        <f t="shared" si="0"/>
        <v>919312249</v>
      </c>
      <c r="E7" s="7">
        <f t="shared" si="0"/>
        <v>630666424</v>
      </c>
      <c r="F7" s="7">
        <f t="shared" si="0"/>
        <v>687313520</v>
      </c>
      <c r="G7" s="7">
        <f t="shared" si="0"/>
        <v>706962678</v>
      </c>
    </row>
    <row r="8" spans="1:7" x14ac:dyDescent="0.25">
      <c r="A8" s="25"/>
      <c r="B8" s="5"/>
      <c r="C8" s="5"/>
      <c r="D8" s="5"/>
    </row>
    <row r="9" spans="1:7" x14ac:dyDescent="0.25">
      <c r="A9" s="36" t="s">
        <v>70</v>
      </c>
      <c r="B9" s="5">
        <f>B10+B11</f>
        <v>88106752</v>
      </c>
      <c r="C9" s="5">
        <f>C10+C11</f>
        <v>119549079</v>
      </c>
      <c r="D9" s="5">
        <f t="shared" ref="D9:G9" si="1">D10+D11</f>
        <v>189599592</v>
      </c>
      <c r="E9" s="5">
        <f t="shared" si="1"/>
        <v>140447685</v>
      </c>
      <c r="F9" s="5">
        <f t="shared" si="1"/>
        <v>150688628</v>
      </c>
      <c r="G9" s="5">
        <f t="shared" si="1"/>
        <v>147034425</v>
      </c>
    </row>
    <row r="10" spans="1:7" x14ac:dyDescent="0.25">
      <c r="A10" s="26" t="s">
        <v>35</v>
      </c>
      <c r="B10" s="6">
        <v>81583419</v>
      </c>
      <c r="C10" s="6">
        <v>102713874</v>
      </c>
      <c r="D10" s="6">
        <v>147762756</v>
      </c>
      <c r="E10" s="6">
        <v>102833343</v>
      </c>
      <c r="F10" s="6">
        <v>113620271</v>
      </c>
      <c r="G10" s="4">
        <v>123117690</v>
      </c>
    </row>
    <row r="11" spans="1:7" x14ac:dyDescent="0.25">
      <c r="A11" s="26" t="s">
        <v>36</v>
      </c>
      <c r="B11" s="6">
        <v>6523333</v>
      </c>
      <c r="C11" s="6">
        <v>16835205</v>
      </c>
      <c r="D11" s="6">
        <v>41836836</v>
      </c>
      <c r="E11" s="6">
        <v>37614342</v>
      </c>
      <c r="F11" s="6">
        <v>37068357</v>
      </c>
      <c r="G11" s="4">
        <v>23916735</v>
      </c>
    </row>
    <row r="12" spans="1:7" x14ac:dyDescent="0.25">
      <c r="A12" s="26" t="s">
        <v>34</v>
      </c>
      <c r="B12" s="6">
        <v>88227642</v>
      </c>
      <c r="C12" s="6">
        <v>103189394</v>
      </c>
      <c r="D12" s="6">
        <v>60135783</v>
      </c>
      <c r="E12" s="19">
        <v>45090477</v>
      </c>
      <c r="F12" s="20">
        <v>44594599</v>
      </c>
      <c r="G12" s="4">
        <v>64994653</v>
      </c>
    </row>
    <row r="13" spans="1:7" x14ac:dyDescent="0.25">
      <c r="A13" s="26"/>
    </row>
    <row r="14" spans="1:7" x14ac:dyDescent="0.25">
      <c r="A14" s="5" t="s">
        <v>4</v>
      </c>
      <c r="B14" s="5">
        <f>B7-B9+B12</f>
        <v>461123015</v>
      </c>
      <c r="C14" s="5">
        <f t="shared" ref="C14:G14" si="2">C7-C9+C12</f>
        <v>560849144</v>
      </c>
      <c r="D14" s="5">
        <f t="shared" si="2"/>
        <v>789848440</v>
      </c>
      <c r="E14" s="5">
        <f t="shared" si="2"/>
        <v>535309216</v>
      </c>
      <c r="F14" s="5">
        <f t="shared" si="2"/>
        <v>581219491</v>
      </c>
      <c r="G14" s="5">
        <f t="shared" si="2"/>
        <v>624922906</v>
      </c>
    </row>
    <row r="15" spans="1:7" x14ac:dyDescent="0.25">
      <c r="A15" s="37" t="s">
        <v>71</v>
      </c>
      <c r="B15" s="5"/>
      <c r="C15" s="5"/>
      <c r="D15" s="5"/>
      <c r="E15" s="5"/>
      <c r="F15" s="5"/>
    </row>
    <row r="16" spans="1:7" x14ac:dyDescent="0.25">
      <c r="A16" s="26" t="s">
        <v>13</v>
      </c>
      <c r="B16" s="6">
        <v>156415544</v>
      </c>
      <c r="C16" s="6">
        <v>184339734</v>
      </c>
      <c r="D16" s="19">
        <v>239707749</v>
      </c>
      <c r="E16" s="6">
        <v>109811962</v>
      </c>
      <c r="F16" s="6">
        <v>130052265</v>
      </c>
      <c r="G16" s="4">
        <v>166117951</v>
      </c>
    </row>
    <row r="17" spans="1:7" x14ac:dyDescent="0.25">
      <c r="A17" s="26" t="s">
        <v>56</v>
      </c>
      <c r="B17" s="6"/>
      <c r="C17" s="6"/>
      <c r="D17" s="19"/>
      <c r="E17" s="6"/>
      <c r="F17" s="6">
        <v>251475</v>
      </c>
      <c r="G17" s="4">
        <v>357260</v>
      </c>
    </row>
    <row r="18" spans="1:7" x14ac:dyDescent="0.25">
      <c r="A18" s="26" t="s">
        <v>37</v>
      </c>
      <c r="B18" s="6">
        <v>-5109954</v>
      </c>
      <c r="C18" s="6">
        <v>-5474871</v>
      </c>
      <c r="D18" s="19">
        <v>166880</v>
      </c>
      <c r="E18" s="6">
        <v>119733</v>
      </c>
    </row>
    <row r="19" spans="1:7" x14ac:dyDescent="0.25">
      <c r="A19" s="26" t="s">
        <v>38</v>
      </c>
      <c r="B19" s="6">
        <v>95495</v>
      </c>
      <c r="C19" s="6">
        <v>95513</v>
      </c>
      <c r="D19" s="20">
        <v>0</v>
      </c>
      <c r="E19" s="4">
        <v>0</v>
      </c>
    </row>
    <row r="20" spans="1:7" x14ac:dyDescent="0.25">
      <c r="A20" s="36" t="s">
        <v>72</v>
      </c>
      <c r="B20" s="5">
        <f t="shared" ref="B20:E20" si="3">B14-B16+B18+B19</f>
        <v>299693012</v>
      </c>
      <c r="C20" s="5">
        <f t="shared" si="3"/>
        <v>371130052</v>
      </c>
      <c r="D20" s="5">
        <f t="shared" si="3"/>
        <v>550307571</v>
      </c>
      <c r="E20" s="5">
        <f t="shared" si="3"/>
        <v>425616987</v>
      </c>
      <c r="F20" s="5">
        <f>F14-F16+F17+F18+F19</f>
        <v>451418701</v>
      </c>
      <c r="G20" s="5">
        <f>G14-G16+G17+G18+G19</f>
        <v>459162215</v>
      </c>
    </row>
    <row r="21" spans="1:7" x14ac:dyDescent="0.25">
      <c r="A21" s="26" t="s">
        <v>7</v>
      </c>
      <c r="B21" s="6">
        <v>14271096</v>
      </c>
      <c r="C21" s="6">
        <v>17672660</v>
      </c>
      <c r="D21" s="6">
        <v>26205122</v>
      </c>
      <c r="E21" s="6">
        <v>21280649</v>
      </c>
      <c r="F21" s="6">
        <v>22570935</v>
      </c>
      <c r="G21" s="4">
        <v>22958111</v>
      </c>
    </row>
    <row r="22" spans="1:7" x14ac:dyDescent="0.25">
      <c r="A22" s="26"/>
      <c r="B22" s="6"/>
      <c r="C22" s="6"/>
      <c r="D22" s="6"/>
      <c r="E22" s="6"/>
    </row>
    <row r="23" spans="1:7" x14ac:dyDescent="0.25">
      <c r="A23" s="36" t="s">
        <v>73</v>
      </c>
      <c r="B23" s="5">
        <f t="shared" ref="B23:G23" si="4">B20-B21</f>
        <v>285421916</v>
      </c>
      <c r="C23" s="5">
        <f t="shared" si="4"/>
        <v>353457392</v>
      </c>
      <c r="D23" s="5">
        <f t="shared" si="4"/>
        <v>524102449</v>
      </c>
      <c r="E23" s="5">
        <f t="shared" si="4"/>
        <v>404336338</v>
      </c>
      <c r="F23" s="5">
        <f t="shared" si="4"/>
        <v>428847766</v>
      </c>
      <c r="G23" s="5">
        <f t="shared" si="4"/>
        <v>436204104</v>
      </c>
    </row>
    <row r="24" spans="1:7" x14ac:dyDescent="0.25">
      <c r="A24" s="26"/>
      <c r="B24" s="6"/>
      <c r="C24" s="6"/>
      <c r="D24" s="6"/>
      <c r="E24" s="6"/>
    </row>
    <row r="25" spans="1:7" x14ac:dyDescent="0.25">
      <c r="A25" s="33" t="s">
        <v>74</v>
      </c>
      <c r="B25" s="21">
        <f>B26+B27</f>
        <v>58582480</v>
      </c>
      <c r="C25" s="21">
        <f>C26+C27</f>
        <v>65995468</v>
      </c>
      <c r="D25" s="21">
        <f t="shared" ref="D25:G25" si="5">D26+D27</f>
        <v>88020661</v>
      </c>
      <c r="E25" s="21">
        <f t="shared" si="5"/>
        <v>54606734</v>
      </c>
      <c r="F25" s="21">
        <f t="shared" si="5"/>
        <v>47228446</v>
      </c>
      <c r="G25" s="21">
        <f t="shared" si="5"/>
        <v>69635133</v>
      </c>
    </row>
    <row r="26" spans="1:7" x14ac:dyDescent="0.25">
      <c r="A26" s="26" t="s">
        <v>14</v>
      </c>
      <c r="B26" s="19">
        <v>42813287</v>
      </c>
      <c r="C26" s="19">
        <v>53018579</v>
      </c>
      <c r="D26" s="6">
        <v>78645094</v>
      </c>
      <c r="E26" s="6">
        <v>50982740</v>
      </c>
      <c r="F26" s="6">
        <v>44098459</v>
      </c>
      <c r="G26" s="4">
        <v>64385785</v>
      </c>
    </row>
    <row r="27" spans="1:7" x14ac:dyDescent="0.25">
      <c r="A27" s="26" t="s">
        <v>15</v>
      </c>
      <c r="B27" s="19">
        <v>15769193</v>
      </c>
      <c r="C27" s="19">
        <v>12976889</v>
      </c>
      <c r="D27" s="6">
        <v>9375567</v>
      </c>
      <c r="E27" s="6">
        <v>3623994</v>
      </c>
      <c r="F27" s="4">
        <v>3129987</v>
      </c>
      <c r="G27" s="4">
        <v>5249348</v>
      </c>
    </row>
    <row r="28" spans="1:7" x14ac:dyDescent="0.25">
      <c r="A28" s="36" t="s">
        <v>75</v>
      </c>
      <c r="B28" s="22">
        <f t="shared" ref="B28:E28" si="6">B23-B25</f>
        <v>226839436</v>
      </c>
      <c r="C28" s="22">
        <f t="shared" si="6"/>
        <v>287461924</v>
      </c>
      <c r="D28" s="22">
        <f t="shared" si="6"/>
        <v>436081788</v>
      </c>
      <c r="E28" s="22">
        <f t="shared" si="6"/>
        <v>349729604</v>
      </c>
      <c r="F28" s="22">
        <f t="shared" ref="F28:G28" si="7">F23-F25</f>
        <v>381619320</v>
      </c>
      <c r="G28" s="22">
        <f t="shared" si="7"/>
        <v>366568971</v>
      </c>
    </row>
    <row r="29" spans="1:7" x14ac:dyDescent="0.25">
      <c r="A29" s="1"/>
      <c r="B29" s="21"/>
      <c r="C29" s="21"/>
      <c r="D29" s="21"/>
      <c r="E29" s="21"/>
      <c r="F29" s="21"/>
    </row>
    <row r="30" spans="1:7" s="13" customFormat="1" x14ac:dyDescent="0.25">
      <c r="A30" s="36" t="s">
        <v>76</v>
      </c>
      <c r="B30" s="24">
        <f>B28/('1'!B42/10)</f>
        <v>3.150547722222222</v>
      </c>
      <c r="C30" s="24">
        <f>C28/('1'!C42/10)</f>
        <v>3.4717623671497586</v>
      </c>
      <c r="D30" s="24">
        <f>D28/('1'!D42/10)</f>
        <v>4.3889068840579712</v>
      </c>
      <c r="E30" s="24">
        <f>E28/('1'!E42/10)</f>
        <v>3.0607155709584819</v>
      </c>
      <c r="F30" s="24">
        <f>F28/('1'!F42/10)</f>
        <v>3.1807653454156291</v>
      </c>
      <c r="G30" s="24">
        <f>G28/('1'!G42/10)</f>
        <v>3.0553219361678718</v>
      </c>
    </row>
    <row r="31" spans="1:7" x14ac:dyDescent="0.25">
      <c r="A31" s="37" t="s">
        <v>77</v>
      </c>
      <c r="B31" s="23">
        <f>'1'!B42/10</f>
        <v>72000000</v>
      </c>
      <c r="C31" s="23">
        <f>'1'!C42/10</f>
        <v>82800000</v>
      </c>
      <c r="D31" s="23">
        <f>'1'!D42/10</f>
        <v>99360000</v>
      </c>
      <c r="E31" s="23">
        <f>'1'!E42/10</f>
        <v>114264000</v>
      </c>
      <c r="F31" s="23">
        <f>'1'!F42/10</f>
        <v>119977200</v>
      </c>
      <c r="G31" s="23">
        <f>'1'!G42/10</f>
        <v>119977200</v>
      </c>
    </row>
    <row r="53" spans="1:1" x14ac:dyDescent="0.25">
      <c r="A53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9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L17" sqref="L17"/>
    </sheetView>
  </sheetViews>
  <sheetFormatPr defaultRowHeight="15" x14ac:dyDescent="0.25"/>
  <cols>
    <col min="1" max="1" width="38" style="15" customWidth="1"/>
    <col min="2" max="7" width="15" style="4" bestFit="1" customWidth="1"/>
    <col min="8" max="16384" width="9.140625" style="4"/>
  </cols>
  <sheetData>
    <row r="1" spans="1:7" customFormat="1" x14ac:dyDescent="0.25">
      <c r="A1" s="31" t="s">
        <v>59</v>
      </c>
    </row>
    <row r="2" spans="1:7" customFormat="1" x14ac:dyDescent="0.25">
      <c r="A2" s="31" t="s">
        <v>79</v>
      </c>
    </row>
    <row r="3" spans="1:7" customFormat="1" x14ac:dyDescent="0.25">
      <c r="A3" s="31" t="s">
        <v>58</v>
      </c>
    </row>
    <row r="4" spans="1:7" customFormat="1" x14ac:dyDescent="0.25">
      <c r="B4">
        <v>2013</v>
      </c>
      <c r="C4">
        <v>2014</v>
      </c>
      <c r="D4">
        <v>2016</v>
      </c>
      <c r="E4">
        <v>2017</v>
      </c>
      <c r="F4">
        <v>2018</v>
      </c>
      <c r="G4">
        <v>2019</v>
      </c>
    </row>
    <row r="5" spans="1:7" x14ac:dyDescent="0.25">
      <c r="A5" s="36" t="s">
        <v>78</v>
      </c>
    </row>
    <row r="6" spans="1:7" x14ac:dyDescent="0.25">
      <c r="A6" s="15" t="s">
        <v>39</v>
      </c>
      <c r="B6" s="4">
        <v>1906820743</v>
      </c>
      <c r="C6" s="4">
        <v>2445450882</v>
      </c>
      <c r="D6" s="4">
        <v>3825216488</v>
      </c>
      <c r="E6" s="4">
        <v>2813997619</v>
      </c>
      <c r="F6" s="4">
        <v>3453457774</v>
      </c>
      <c r="G6" s="4">
        <v>3503565232</v>
      </c>
    </row>
    <row r="7" spans="1:7" x14ac:dyDescent="0.25">
      <c r="A7" s="16" t="s">
        <v>40</v>
      </c>
      <c r="B7" s="4">
        <v>-2000952809</v>
      </c>
      <c r="C7" s="4">
        <v>-2263005530</v>
      </c>
      <c r="D7" s="4">
        <v>-2496273379</v>
      </c>
      <c r="E7" s="4">
        <v>-2335397704</v>
      </c>
      <c r="F7" s="4">
        <v>-2868803976</v>
      </c>
      <c r="G7" s="4">
        <v>-2992595099</v>
      </c>
    </row>
    <row r="8" spans="1:7" x14ac:dyDescent="0.25">
      <c r="A8" s="16" t="s">
        <v>49</v>
      </c>
      <c r="B8" s="4">
        <v>0</v>
      </c>
      <c r="C8" s="4">
        <v>0</v>
      </c>
      <c r="D8" s="4">
        <v>-730585602</v>
      </c>
    </row>
    <row r="9" spans="1:7" x14ac:dyDescent="0.25">
      <c r="A9" s="16" t="s">
        <v>92</v>
      </c>
      <c r="E9" s="4">
        <v>-11613262</v>
      </c>
      <c r="F9" s="4">
        <v>-23356871</v>
      </c>
      <c r="G9" s="4">
        <v>-16085460</v>
      </c>
    </row>
    <row r="10" spans="1:7" x14ac:dyDescent="0.25">
      <c r="A10" s="16" t="s">
        <v>9</v>
      </c>
      <c r="B10" s="4">
        <v>0</v>
      </c>
      <c r="C10" s="4">
        <v>-15202243</v>
      </c>
      <c r="D10" s="4">
        <v>-33393602</v>
      </c>
      <c r="E10" s="4">
        <v>-11000000</v>
      </c>
      <c r="F10" s="4">
        <v>-56749624</v>
      </c>
      <c r="G10" s="4">
        <v>-111760299</v>
      </c>
    </row>
    <row r="11" spans="1:7" ht="15.75" x14ac:dyDescent="0.25">
      <c r="A11" s="38"/>
      <c r="B11" s="8">
        <f t="shared" ref="B11:G11" si="0">SUM(B6:B10)</f>
        <v>-94132066</v>
      </c>
      <c r="C11" s="7">
        <f t="shared" si="0"/>
        <v>167243109</v>
      </c>
      <c r="D11" s="7">
        <f t="shared" si="0"/>
        <v>564963905</v>
      </c>
      <c r="E11" s="7">
        <f t="shared" si="0"/>
        <v>455986653</v>
      </c>
      <c r="F11" s="7">
        <f t="shared" si="0"/>
        <v>504547303</v>
      </c>
      <c r="G11" s="22">
        <f t="shared" si="0"/>
        <v>383124374</v>
      </c>
    </row>
    <row r="12" spans="1:7" ht="15.75" x14ac:dyDescent="0.25">
      <c r="A12" s="38"/>
      <c r="B12" s="7"/>
      <c r="C12" s="7"/>
      <c r="D12" s="7"/>
      <c r="E12" s="7"/>
      <c r="F12" s="7"/>
    </row>
    <row r="13" spans="1:7" x14ac:dyDescent="0.25">
      <c r="A13" s="36" t="s">
        <v>80</v>
      </c>
    </row>
    <row r="14" spans="1:7" x14ac:dyDescent="0.25">
      <c r="A14" s="16" t="s">
        <v>41</v>
      </c>
      <c r="B14" s="4">
        <v>-215586159</v>
      </c>
      <c r="C14" s="4">
        <v>-59483966</v>
      </c>
      <c r="D14" s="4">
        <v>-119388692</v>
      </c>
      <c r="E14" s="4">
        <v>-43686231</v>
      </c>
      <c r="F14" s="4">
        <v>-172073908</v>
      </c>
      <c r="G14" s="4">
        <v>-281180277</v>
      </c>
    </row>
    <row r="15" spans="1:7" x14ac:dyDescent="0.25">
      <c r="A15" s="17" t="s">
        <v>42</v>
      </c>
      <c r="B15" s="4">
        <v>20120890</v>
      </c>
      <c r="C15" s="4">
        <v>36913349</v>
      </c>
      <c r="D15" s="4">
        <v>0</v>
      </c>
      <c r="E15" s="4">
        <v>0</v>
      </c>
    </row>
    <row r="16" spans="1:7" x14ac:dyDescent="0.25">
      <c r="A16" s="17" t="s">
        <v>21</v>
      </c>
      <c r="B16" s="4">
        <v>609737</v>
      </c>
      <c r="C16" s="4">
        <v>366287</v>
      </c>
      <c r="D16" s="4">
        <v>-38805</v>
      </c>
      <c r="E16" s="4">
        <v>0</v>
      </c>
      <c r="F16" s="4">
        <v>-33371</v>
      </c>
      <c r="G16" s="4">
        <v>8516</v>
      </c>
    </row>
    <row r="17" spans="1:7" x14ac:dyDescent="0.25">
      <c r="A17" s="1"/>
      <c r="B17" s="7">
        <f t="shared" ref="B17:G17" si="1">SUM(B13:B16)</f>
        <v>-194855532</v>
      </c>
      <c r="C17" s="7">
        <f t="shared" si="1"/>
        <v>-22204330</v>
      </c>
      <c r="D17" s="7">
        <f t="shared" si="1"/>
        <v>-119427497</v>
      </c>
      <c r="E17" s="7">
        <f t="shared" si="1"/>
        <v>-43686231</v>
      </c>
      <c r="F17" s="7">
        <f t="shared" si="1"/>
        <v>-172107279</v>
      </c>
      <c r="G17" s="22">
        <f t="shared" si="1"/>
        <v>-281171761</v>
      </c>
    </row>
    <row r="18" spans="1:7" x14ac:dyDescent="0.25">
      <c r="A18"/>
      <c r="B18" s="7"/>
      <c r="C18" s="7"/>
      <c r="D18" s="7"/>
      <c r="E18" s="7"/>
      <c r="F18" s="7"/>
    </row>
    <row r="19" spans="1:7" x14ac:dyDescent="0.25">
      <c r="A19" s="36" t="s">
        <v>81</v>
      </c>
    </row>
    <row r="20" spans="1:7" x14ac:dyDescent="0.25">
      <c r="A20" s="16" t="s">
        <v>43</v>
      </c>
      <c r="B20" s="6">
        <v>11692771</v>
      </c>
      <c r="C20" s="6">
        <v>-306173</v>
      </c>
      <c r="D20" s="6">
        <v>0</v>
      </c>
      <c r="E20" s="6">
        <v>0</v>
      </c>
      <c r="G20" s="4">
        <v>60</v>
      </c>
    </row>
    <row r="21" spans="1:7" x14ac:dyDescent="0.25">
      <c r="A21" s="16" t="s">
        <v>44</v>
      </c>
      <c r="B21" s="6">
        <v>0</v>
      </c>
      <c r="C21" s="6">
        <v>-43200000</v>
      </c>
      <c r="D21" s="6">
        <v>0</v>
      </c>
      <c r="E21" s="6">
        <v>-99360000</v>
      </c>
      <c r="F21" s="6">
        <v>-142830000</v>
      </c>
      <c r="G21" s="4">
        <v>-179965800</v>
      </c>
    </row>
    <row r="22" spans="1:7" x14ac:dyDescent="0.25">
      <c r="A22" s="16" t="s">
        <v>45</v>
      </c>
      <c r="B22" s="6">
        <v>-87451376</v>
      </c>
      <c r="C22" s="6">
        <v>-52377693</v>
      </c>
      <c r="D22" s="6">
        <v>-3858871</v>
      </c>
      <c r="E22" s="6">
        <v>-3630026</v>
      </c>
      <c r="F22" s="6">
        <v>-2389306</v>
      </c>
    </row>
    <row r="23" spans="1:7" x14ac:dyDescent="0.25">
      <c r="A23" s="16" t="s">
        <v>50</v>
      </c>
      <c r="B23" s="6">
        <v>0</v>
      </c>
      <c r="C23" s="6">
        <v>0</v>
      </c>
      <c r="D23" s="6">
        <v>0</v>
      </c>
      <c r="E23" s="6">
        <v>-32507991</v>
      </c>
      <c r="F23" s="6">
        <v>-54885689</v>
      </c>
      <c r="G23" s="4">
        <v>28249103</v>
      </c>
    </row>
    <row r="24" spans="1:7" x14ac:dyDescent="0.25">
      <c r="A24" s="16" t="s">
        <v>13</v>
      </c>
      <c r="B24" s="6">
        <v>0</v>
      </c>
      <c r="C24" s="6">
        <v>0</v>
      </c>
      <c r="D24" s="6">
        <v>0</v>
      </c>
      <c r="E24" s="6">
        <v>-109811962</v>
      </c>
      <c r="F24" s="6">
        <v>-130052265</v>
      </c>
      <c r="G24" s="4">
        <v>-166117951</v>
      </c>
    </row>
    <row r="25" spans="1:7" x14ac:dyDescent="0.25">
      <c r="A25" s="16" t="s">
        <v>31</v>
      </c>
      <c r="B25" s="6">
        <v>0</v>
      </c>
      <c r="C25" s="6">
        <v>-109220417</v>
      </c>
      <c r="D25" s="6">
        <v>-51598811</v>
      </c>
      <c r="E25" s="6">
        <v>0</v>
      </c>
      <c r="F25" s="6">
        <v>6482149</v>
      </c>
      <c r="G25" s="4">
        <f>19776000+14853298</f>
        <v>34629298</v>
      </c>
    </row>
    <row r="26" spans="1:7" x14ac:dyDescent="0.25">
      <c r="A26" s="16" t="s">
        <v>46</v>
      </c>
      <c r="B26" s="6">
        <v>-18768212</v>
      </c>
      <c r="C26" s="6">
        <v>-2505909</v>
      </c>
      <c r="D26" s="6">
        <v>-4474277</v>
      </c>
      <c r="E26" s="6">
        <v>17771095</v>
      </c>
      <c r="F26" s="6">
        <v>17288748</v>
      </c>
      <c r="G26" s="4">
        <v>-6413364</v>
      </c>
    </row>
    <row r="27" spans="1:7" x14ac:dyDescent="0.25">
      <c r="A27" s="16" t="s">
        <v>47</v>
      </c>
      <c r="B27" s="6">
        <v>-737458016</v>
      </c>
      <c r="C27" s="6">
        <v>-103506</v>
      </c>
      <c r="D27" s="6">
        <v>-26268893</v>
      </c>
      <c r="E27" s="6">
        <v>204</v>
      </c>
      <c r="F27" s="6">
        <v>224</v>
      </c>
    </row>
    <row r="28" spans="1:7" x14ac:dyDescent="0.25">
      <c r="A28" s="16" t="s">
        <v>27</v>
      </c>
      <c r="B28" s="6">
        <v>0</v>
      </c>
      <c r="C28" s="6">
        <v>1145048</v>
      </c>
      <c r="D28" s="6">
        <v>-14000</v>
      </c>
      <c r="E28" s="6">
        <v>2521540</v>
      </c>
      <c r="F28" s="6">
        <v>56389</v>
      </c>
      <c r="G28" s="4">
        <v>1393977</v>
      </c>
    </row>
    <row r="29" spans="1:7" x14ac:dyDescent="0.25">
      <c r="A29" s="16" t="s">
        <v>33</v>
      </c>
      <c r="B29" s="6">
        <v>-368720</v>
      </c>
      <c r="C29" s="6">
        <v>36455441</v>
      </c>
      <c r="D29" s="6">
        <v>-239707749</v>
      </c>
      <c r="E29" s="6">
        <v>-186049154</v>
      </c>
      <c r="F29" s="6">
        <v>110048269</v>
      </c>
      <c r="G29" s="4">
        <v>174424723</v>
      </c>
    </row>
    <row r="30" spans="1:7" x14ac:dyDescent="0.25">
      <c r="A30" s="16" t="s">
        <v>48</v>
      </c>
      <c r="B30" s="6">
        <v>-627968646</v>
      </c>
      <c r="C30" s="6">
        <v>0</v>
      </c>
      <c r="D30" s="6">
        <v>37839</v>
      </c>
      <c r="E30" s="6">
        <v>0</v>
      </c>
    </row>
    <row r="31" spans="1:7" x14ac:dyDescent="0.25">
      <c r="A31" s="1"/>
      <c r="B31" s="9">
        <f t="shared" ref="B31:G31" si="2">SUM(B20:B30)</f>
        <v>-1460322199</v>
      </c>
      <c r="C31" s="9">
        <f t="shared" si="2"/>
        <v>-170113209</v>
      </c>
      <c r="D31" s="9">
        <f t="shared" si="2"/>
        <v>-325884762</v>
      </c>
      <c r="E31" s="9">
        <f t="shared" si="2"/>
        <v>-411066294</v>
      </c>
      <c r="F31" s="9">
        <f t="shared" si="2"/>
        <v>-196281481</v>
      </c>
      <c r="G31" s="39">
        <f t="shared" si="2"/>
        <v>-113799954</v>
      </c>
    </row>
    <row r="32" spans="1:7" x14ac:dyDescent="0.25">
      <c r="A32"/>
      <c r="B32" s="9"/>
      <c r="C32" s="9"/>
      <c r="D32" s="9"/>
      <c r="E32" s="9"/>
      <c r="F32" s="9"/>
    </row>
    <row r="33" spans="1:7" x14ac:dyDescent="0.25">
      <c r="A33" s="1" t="s">
        <v>82</v>
      </c>
      <c r="B33" s="10">
        <f t="shared" ref="B33:G33" si="3">SUM(B11,B17,B31)</f>
        <v>-1749309797</v>
      </c>
      <c r="C33" s="5">
        <f t="shared" si="3"/>
        <v>-25074430</v>
      </c>
      <c r="D33" s="5">
        <f t="shared" si="3"/>
        <v>119651646</v>
      </c>
      <c r="E33" s="5">
        <f t="shared" si="3"/>
        <v>1234128</v>
      </c>
      <c r="F33" s="5">
        <f t="shared" si="3"/>
        <v>136158543</v>
      </c>
      <c r="G33" s="5">
        <f t="shared" si="3"/>
        <v>-11847341</v>
      </c>
    </row>
    <row r="34" spans="1:7" x14ac:dyDescent="0.25">
      <c r="A34" s="37" t="s">
        <v>83</v>
      </c>
      <c r="B34" s="4">
        <v>1823512780</v>
      </c>
      <c r="C34" s="4">
        <v>74202983</v>
      </c>
      <c r="D34" s="4">
        <v>49128552</v>
      </c>
      <c r="E34" s="4">
        <v>168779905</v>
      </c>
      <c r="F34" s="4">
        <v>170014033</v>
      </c>
      <c r="G34" s="4">
        <v>306172576</v>
      </c>
    </row>
    <row r="35" spans="1:7" x14ac:dyDescent="0.25">
      <c r="A35" s="36" t="s">
        <v>84</v>
      </c>
      <c r="B35" s="10">
        <f t="shared" ref="B35:G35" si="4">SUM(B33:B34)</f>
        <v>74202983</v>
      </c>
      <c r="C35" s="5">
        <f t="shared" si="4"/>
        <v>49128553</v>
      </c>
      <c r="D35" s="5">
        <f t="shared" si="4"/>
        <v>168780198</v>
      </c>
      <c r="E35" s="5">
        <f t="shared" si="4"/>
        <v>170014033</v>
      </c>
      <c r="F35" s="5">
        <f t="shared" si="4"/>
        <v>306172576</v>
      </c>
      <c r="G35" s="5">
        <f t="shared" si="4"/>
        <v>294325235</v>
      </c>
    </row>
    <row r="36" spans="1:7" x14ac:dyDescent="0.25">
      <c r="A36"/>
      <c r="B36" s="5"/>
      <c r="C36" s="5"/>
      <c r="D36" s="5"/>
      <c r="E36" s="5"/>
      <c r="F36" s="5"/>
    </row>
    <row r="37" spans="1:7" x14ac:dyDescent="0.25">
      <c r="A37" s="36" t="s">
        <v>85</v>
      </c>
      <c r="B37" s="12">
        <f>B11/('1'!B42/10)</f>
        <v>-1.3073898055555555</v>
      </c>
      <c r="C37" s="12">
        <f>C11/('1'!C42/10)</f>
        <v>2.0198443115942029</v>
      </c>
      <c r="D37" s="12">
        <f>D11/('1'!D42/10)</f>
        <v>5.6860296396940422</v>
      </c>
      <c r="E37" s="12">
        <f>E11/('1'!E42/10)</f>
        <v>3.9906414356227682</v>
      </c>
      <c r="F37" s="12">
        <f>F11/('1'!F42/10)</f>
        <v>4.2053598767099079</v>
      </c>
      <c r="G37" s="12">
        <f>G11/('1'!G42/10)</f>
        <v>3.1933098455373186</v>
      </c>
    </row>
    <row r="38" spans="1:7" x14ac:dyDescent="0.25">
      <c r="A38" s="36" t="s">
        <v>86</v>
      </c>
      <c r="B38" s="4">
        <f>'1'!B42/10</f>
        <v>72000000</v>
      </c>
      <c r="C38" s="4">
        <f>'1'!C42/10</f>
        <v>82800000</v>
      </c>
      <c r="D38" s="4">
        <f>'1'!D42/10</f>
        <v>99360000</v>
      </c>
      <c r="E38" s="4">
        <f>'1'!E42/10</f>
        <v>114264000</v>
      </c>
      <c r="F38" s="4">
        <f>'1'!F42/10</f>
        <v>119977200</v>
      </c>
      <c r="G38" s="4">
        <f>'1'!G42/10</f>
        <v>119977200</v>
      </c>
    </row>
    <row r="39" spans="1:7" s="13" customFormat="1" x14ac:dyDescent="0.25">
      <c r="A39" s="14"/>
      <c r="B39" s="4"/>
      <c r="C39" s="4"/>
      <c r="D39" s="4"/>
      <c r="E39" s="4"/>
      <c r="F3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4" sqref="I4"/>
    </sheetView>
  </sheetViews>
  <sheetFormatPr defaultRowHeight="15" x14ac:dyDescent="0.25"/>
  <cols>
    <col min="1" max="1" width="16.5703125" bestFit="1" customWidth="1"/>
  </cols>
  <sheetData>
    <row r="1" spans="1:7" x14ac:dyDescent="0.25">
      <c r="A1" s="31" t="s">
        <v>59</v>
      </c>
    </row>
    <row r="2" spans="1:7" x14ac:dyDescent="0.25">
      <c r="A2" s="31" t="s">
        <v>51</v>
      </c>
    </row>
    <row r="3" spans="1:7" x14ac:dyDescent="0.25">
      <c r="A3" s="31" t="s">
        <v>58</v>
      </c>
    </row>
    <row r="4" spans="1:7" x14ac:dyDescent="0.25">
      <c r="B4">
        <v>2013</v>
      </c>
      <c r="C4">
        <v>2014</v>
      </c>
      <c r="D4">
        <v>2016</v>
      </c>
      <c r="E4">
        <v>2017</v>
      </c>
      <c r="F4">
        <v>2018</v>
      </c>
      <c r="G4">
        <v>2019</v>
      </c>
    </row>
    <row r="5" spans="1:7" x14ac:dyDescent="0.25">
      <c r="A5" t="s">
        <v>87</v>
      </c>
      <c r="B5" s="2">
        <f>'2'!B28/'1'!B20</f>
        <v>5.9182202322783081E-2</v>
      </c>
      <c r="C5" s="2">
        <f>'2'!C28/'1'!C20</f>
        <v>7.0704490951312551E-2</v>
      </c>
      <c r="D5" s="2">
        <f>'2'!D28/'1'!D20</f>
        <v>9.6448228911634099E-2</v>
      </c>
      <c r="E5" s="2">
        <f>'2'!E28/'1'!E20</f>
        <v>7.572790273357452E-2</v>
      </c>
      <c r="F5" s="2">
        <f>'2'!F28/'1'!F20</f>
        <v>7.6607791473934692E-2</v>
      </c>
      <c r="G5" s="2">
        <f>'2'!G28/'1'!G20</f>
        <v>6.8584269015049826E-2</v>
      </c>
    </row>
    <row r="6" spans="1:7" x14ac:dyDescent="0.25">
      <c r="A6" t="s">
        <v>88</v>
      </c>
      <c r="B6" s="2">
        <f>'2'!B28/'1'!B41</f>
        <v>0.11389934907012911</v>
      </c>
      <c r="C6" s="2">
        <f>'2'!C28/'1'!C41</f>
        <v>0.12858761432089186</v>
      </c>
      <c r="D6" s="2">
        <f>'2'!D28/'1'!D41</f>
        <v>0.16196325520510815</v>
      </c>
      <c r="E6" s="2">
        <f>'2'!E28/'1'!E41</f>
        <v>0.11863453753904839</v>
      </c>
      <c r="F6" s="2">
        <f>'2'!F28/'1'!F41</f>
        <v>0.1197519953660006</v>
      </c>
      <c r="G6" s="2">
        <f>'2'!G28/'1'!G41</f>
        <v>0.1093748727851889</v>
      </c>
    </row>
    <row r="7" spans="1:7" x14ac:dyDescent="0.25">
      <c r="A7" t="s">
        <v>52</v>
      </c>
      <c r="B7" s="2">
        <f>'1'!B25/'1'!B41</f>
        <v>3.3604197544694285E-2</v>
      </c>
      <c r="C7" s="2">
        <f>'1'!C25/'1'!C41</f>
        <v>6.5074787616639356E-3</v>
      </c>
      <c r="D7" s="2">
        <f>'1'!D25/'1'!D41</f>
        <v>3.9698870287342598E-3</v>
      </c>
      <c r="E7" s="2">
        <f>'1'!E25/'1'!E41</f>
        <v>2.3944678335988375E-3</v>
      </c>
      <c r="F7" s="2">
        <f>'1'!F25/'1'!F41</f>
        <v>1.4652822774528656E-3</v>
      </c>
      <c r="G7" s="2">
        <f>'1'!G25/'1'!G41</f>
        <v>5.8251024134363403E-3</v>
      </c>
    </row>
    <row r="8" spans="1:7" x14ac:dyDescent="0.25">
      <c r="A8" t="s">
        <v>53</v>
      </c>
      <c r="B8" s="3">
        <f>'1'!B11/'1'!B29</f>
        <v>1.1946959372010155</v>
      </c>
      <c r="C8" s="3">
        <f>'1'!C11/'1'!C29</f>
        <v>1.3952772596594769</v>
      </c>
      <c r="D8" s="3">
        <f>'1'!D11/'1'!D29</f>
        <v>1.7047522631842655</v>
      </c>
      <c r="E8" s="3">
        <f>'1'!E11/'1'!E29</f>
        <v>2.0082143476737513</v>
      </c>
      <c r="F8" s="3">
        <f>'1'!F11/'1'!F29</f>
        <v>2.0202247361882009</v>
      </c>
      <c r="G8" s="3">
        <f>'1'!G11/'1'!G29</f>
        <v>2.002336759385849</v>
      </c>
    </row>
    <row r="9" spans="1:7" x14ac:dyDescent="0.25">
      <c r="A9" t="s">
        <v>54</v>
      </c>
      <c r="B9" s="2">
        <f>'2'!B28/'2'!B5</f>
        <v>0.10447207637641079</v>
      </c>
      <c r="C9" s="2">
        <f>'2'!C28/'2'!C5</f>
        <v>0.11401494497864219</v>
      </c>
      <c r="D9" s="2">
        <f>'2'!D28/'2'!D5</f>
        <v>0.10695832173529431</v>
      </c>
      <c r="E9" s="2">
        <f>'2'!E28/'2'!E5</f>
        <v>0.12281056692586875</v>
      </c>
      <c r="F9" s="2">
        <f>'2'!F28/'2'!F5</f>
        <v>0.11285680238331232</v>
      </c>
      <c r="G9" s="2">
        <f>'2'!G28/'2'!G5</f>
        <v>0.10629528057514623</v>
      </c>
    </row>
    <row r="10" spans="1:7" x14ac:dyDescent="0.25">
      <c r="A10" t="s">
        <v>55</v>
      </c>
      <c r="B10" s="2">
        <f>'2'!B14/'2'!B5</f>
        <v>0.21237259134254247</v>
      </c>
      <c r="C10" s="2">
        <f>'2'!C14/'2'!C5</f>
        <v>0.22244749288771395</v>
      </c>
      <c r="D10" s="2">
        <f>'2'!D14/'2'!D5</f>
        <v>0.19372710783244243</v>
      </c>
      <c r="E10" s="2">
        <f>'2'!E14/'2'!E5</f>
        <v>0.18797844833748284</v>
      </c>
      <c r="F10" s="2">
        <f>'2'!F14/'2'!F5</f>
        <v>0.17188483339133975</v>
      </c>
      <c r="G10" s="2">
        <f>'2'!G14/'2'!G5</f>
        <v>0.1812110704566583</v>
      </c>
    </row>
    <row r="11" spans="1:7" x14ac:dyDescent="0.25">
      <c r="A11" t="s">
        <v>89</v>
      </c>
      <c r="B11" s="2">
        <f>'2'!B28/('1'!B41+'1'!B25)</f>
        <v>0.11019629113416402</v>
      </c>
      <c r="C11" s="2">
        <f>'2'!C28/('1'!C41+'1'!C25)</f>
        <v>0.12775624328107033</v>
      </c>
      <c r="D11" s="2">
        <f>'2'!D28/('1'!D41+'1'!D25)</f>
        <v>0.16132282182729715</v>
      </c>
      <c r="E11" s="2">
        <f>'2'!E28/('1'!E41+'1'!E25)</f>
        <v>0.11835114951845699</v>
      </c>
      <c r="F11" s="2">
        <f>'2'!F28/('1'!F41+'1'!F25)</f>
        <v>0.11957678162708757</v>
      </c>
      <c r="G11" s="2">
        <f>'2'!G28/('1'!G41+'1'!G25)</f>
        <v>0.10874144274461668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2020-04-12T16:08:57Z</dcterms:modified>
</cp:coreProperties>
</file>