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76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B16" i="2" l="1"/>
  <c r="B9" i="2"/>
  <c r="C18" i="2"/>
  <c r="B18" i="2"/>
  <c r="C10" i="1"/>
  <c r="D52" i="1" l="1"/>
  <c r="E52" i="1"/>
  <c r="F52" i="1"/>
  <c r="G52" i="1"/>
  <c r="H52" i="1"/>
  <c r="C52" i="1"/>
  <c r="C36" i="1"/>
  <c r="D36" i="1"/>
  <c r="E36" i="1"/>
  <c r="F36" i="1"/>
  <c r="G36" i="1"/>
  <c r="H36" i="1"/>
  <c r="D49" i="1"/>
  <c r="E13" i="3" l="1"/>
  <c r="E8" i="3"/>
  <c r="D36" i="2"/>
  <c r="E36" i="2"/>
  <c r="F36" i="2"/>
  <c r="B35" i="3"/>
  <c r="G35" i="3" l="1"/>
  <c r="G34" i="3"/>
  <c r="G32" i="3"/>
  <c r="G30" i="3"/>
  <c r="G26" i="3"/>
  <c r="G13" i="3"/>
  <c r="G41" i="2"/>
  <c r="G38" i="2"/>
  <c r="G40" i="2" s="1"/>
  <c r="G36" i="2"/>
  <c r="G18" i="2"/>
  <c r="G16" i="2"/>
  <c r="G9" i="2"/>
  <c r="H55" i="1"/>
  <c r="H25" i="1"/>
  <c r="H32" i="1" s="1"/>
  <c r="H16" i="1"/>
  <c r="H15" i="1"/>
  <c r="H54" i="1" s="1"/>
  <c r="H10" i="1"/>
  <c r="D55" i="1" l="1"/>
  <c r="E55" i="1"/>
  <c r="F55" i="1"/>
  <c r="G55" i="1"/>
  <c r="C55" i="1"/>
  <c r="F38" i="2" l="1"/>
  <c r="E38" i="2"/>
  <c r="D38" i="2"/>
  <c r="F18" i="2"/>
  <c r="E18" i="2"/>
  <c r="D18" i="2"/>
  <c r="E9" i="2"/>
  <c r="E16" i="2" s="1"/>
  <c r="F9" i="2"/>
  <c r="F16" i="2" s="1"/>
  <c r="D9" i="2"/>
  <c r="D16" i="2" s="1"/>
  <c r="C31" i="2" l="1"/>
  <c r="B31" i="2"/>
  <c r="C9" i="2"/>
  <c r="C16" i="2" s="1"/>
  <c r="C36" i="2" l="1"/>
  <c r="B36" i="2"/>
  <c r="C25" i="1"/>
  <c r="C15" i="1"/>
  <c r="B38" i="2" l="1"/>
  <c r="B40" i="2" s="1"/>
  <c r="C38" i="2"/>
  <c r="C40" i="2" s="1"/>
  <c r="C16" i="1"/>
  <c r="C32" i="1" s="1"/>
  <c r="B29" i="3" l="1"/>
  <c r="D29" i="3"/>
  <c r="E29" i="3"/>
  <c r="F29" i="3"/>
  <c r="F30" i="3" s="1"/>
  <c r="F32" i="3" s="1"/>
  <c r="C29" i="3"/>
  <c r="B26" i="3"/>
  <c r="D26" i="3"/>
  <c r="E26" i="3"/>
  <c r="F26" i="3"/>
  <c r="C25" i="3"/>
  <c r="C26" i="3" s="1"/>
  <c r="B13" i="3"/>
  <c r="B34" i="3" s="1"/>
  <c r="F13" i="3"/>
  <c r="D13" i="3"/>
  <c r="C13" i="3"/>
  <c r="C34" i="3" s="1"/>
  <c r="E30" i="3" l="1"/>
  <c r="E32" i="3" s="1"/>
  <c r="D30" i="3"/>
  <c r="D32" i="3" s="1"/>
  <c r="C30" i="3"/>
  <c r="C32" i="3" s="1"/>
  <c r="B30" i="3"/>
  <c r="B32" i="3" s="1"/>
  <c r="D50" i="1"/>
  <c r="D25" i="1"/>
  <c r="E25" i="1"/>
  <c r="F25" i="1"/>
  <c r="G25" i="1"/>
  <c r="G32" i="1" s="1"/>
  <c r="D16" i="1"/>
  <c r="F16" i="1"/>
  <c r="G16" i="1"/>
  <c r="E16" i="1"/>
  <c r="E10" i="1"/>
  <c r="E15" i="1" s="1"/>
  <c r="F10" i="1"/>
  <c r="F15" i="1" s="1"/>
  <c r="G10" i="1"/>
  <c r="G15" i="1" s="1"/>
  <c r="D10" i="1"/>
  <c r="D15" i="1" s="1"/>
  <c r="F32" i="1" l="1"/>
  <c r="D32" i="1"/>
  <c r="D54" i="1"/>
  <c r="E32" i="1"/>
  <c r="C54" i="1"/>
  <c r="D34" i="3"/>
  <c r="E34" i="3" l="1"/>
  <c r="F34" i="3"/>
  <c r="E40" i="2"/>
  <c r="F40" i="2"/>
  <c r="D40" i="2"/>
  <c r="F54" i="1"/>
  <c r="G54" i="1"/>
  <c r="E54" i="1"/>
</calcChain>
</file>

<file path=xl/sharedStrings.xml><?xml version="1.0" encoding="utf-8"?>
<sst xmlns="http://schemas.openxmlformats.org/spreadsheetml/2006/main" count="145" uniqueCount="107">
  <si>
    <t>Reserve Or Contingency Account</t>
  </si>
  <si>
    <t>Reserve For Exceptional Losses</t>
  </si>
  <si>
    <t>-</t>
  </si>
  <si>
    <t>Profit &amp; Loss Appropriation Account</t>
  </si>
  <si>
    <t>Fire Insurance Business Account</t>
  </si>
  <si>
    <t>Marine (Cargo) Insurance Business Account</t>
  </si>
  <si>
    <t>Marine (Hull) Insurance Business Account</t>
  </si>
  <si>
    <t>Motor Insurance Business Account</t>
  </si>
  <si>
    <t>Misc. Insurance Business Account</t>
  </si>
  <si>
    <t>Deposit Premium</t>
  </si>
  <si>
    <t>Liabilities &amp; Provisions</t>
  </si>
  <si>
    <t>Estimated Liability In Respect Of Outstanding Claims Whether Due Or Intimated</t>
  </si>
  <si>
    <t>Amount Due To Other Persons Or Bodies Carrying On Insurance Business</t>
  </si>
  <si>
    <t>Provision For Income Tax</t>
  </si>
  <si>
    <t>Sundry Creditors</t>
  </si>
  <si>
    <t>Investment (At cost)</t>
  </si>
  <si>
    <t>National Bond/ Government Treasury Bond/Investment in Bangladesh Govt treasury bond</t>
  </si>
  <si>
    <t>Share &amp; Debenture/ Investment in Shares</t>
  </si>
  <si>
    <t>Accrued Interest</t>
  </si>
  <si>
    <t>Amount Due From Other Persons Or Bodies Carrying On Insurance Business</t>
  </si>
  <si>
    <t>Sundry Debtors</t>
  </si>
  <si>
    <t>Cash &amp; Bank Balances</t>
  </si>
  <si>
    <t>Stock Of Printing Materials At Cost</t>
  </si>
  <si>
    <t>Fixed Assets</t>
  </si>
  <si>
    <t>Stock Of Stationary</t>
  </si>
  <si>
    <t>Interest,Dividend &amp; Rents</t>
  </si>
  <si>
    <t>Other Income/ Misc Income</t>
  </si>
  <si>
    <t>Profit/Loss Transferred From:</t>
  </si>
  <si>
    <t>Fire Revenue Account</t>
  </si>
  <si>
    <t>Marine Cargo Revenue Account</t>
  </si>
  <si>
    <t>Marine Hull Revenue Account</t>
  </si>
  <si>
    <t>Motor Revenue Account</t>
  </si>
  <si>
    <t>Miscellaneous Revenue Account</t>
  </si>
  <si>
    <t>Advertisement &amp; Publicity</t>
  </si>
  <si>
    <t>Directors Fee</t>
  </si>
  <si>
    <t>Audit Fees</t>
  </si>
  <si>
    <t>Lease Rental</t>
  </si>
  <si>
    <t>Legal &amp; Professional Fees</t>
  </si>
  <si>
    <t>Donation &amp; Subscription</t>
  </si>
  <si>
    <t>Depreciation</t>
  </si>
  <si>
    <t>Registration &amp; Renewal</t>
  </si>
  <si>
    <t>Collection From Premium &amp; Other Income</t>
  </si>
  <si>
    <t>Income Tax Paid</t>
  </si>
  <si>
    <t>Acquisition Of Fixed Asset</t>
  </si>
  <si>
    <t>Disposal Of Fixed Assets</t>
  </si>
  <si>
    <t>Dividend Paid</t>
  </si>
  <si>
    <t>Asia Insurance Limited</t>
  </si>
  <si>
    <t>Premium on Right Share/ Share Premium</t>
  </si>
  <si>
    <t>Marine Insurance Business Account</t>
  </si>
  <si>
    <t>Lease Obligation</t>
  </si>
  <si>
    <t>Deferred Tax</t>
  </si>
  <si>
    <t>Advance,Deposit &amp; Prepayments</t>
  </si>
  <si>
    <t>Interest, Dividend &amp; Rent Outstanding</t>
  </si>
  <si>
    <t>Security Deposit</t>
  </si>
  <si>
    <t>Profit/(Loss) on Sale of Shares</t>
  </si>
  <si>
    <t>Marine Revenue Account</t>
  </si>
  <si>
    <t>Fees &amp; Charges</t>
  </si>
  <si>
    <t>Provision For Diminution Value Of Share</t>
  </si>
  <si>
    <t>Rates, Taxes &amp; Levies</t>
  </si>
  <si>
    <t>AGM Expenses</t>
  </si>
  <si>
    <t>Financial Charges</t>
  </si>
  <si>
    <t>Provision For Incentive</t>
  </si>
  <si>
    <t>Provision For Loss On Investment In Shares</t>
  </si>
  <si>
    <t>Claims</t>
  </si>
  <si>
    <t>Agency Commission</t>
  </si>
  <si>
    <t>Re-Insurance</t>
  </si>
  <si>
    <t>Others Operating Expenses</t>
  </si>
  <si>
    <t>Investment, Fixed Deposit With Bank</t>
  </si>
  <si>
    <t>Increase In Fixed Deposit</t>
  </si>
  <si>
    <t>Other Receivable</t>
  </si>
  <si>
    <t>Sales Of Share</t>
  </si>
  <si>
    <t>Bank Loan</t>
  </si>
  <si>
    <t>Investment In Share/ Purchase of Share</t>
  </si>
  <si>
    <t>Dividend Received</t>
  </si>
  <si>
    <t>Others</t>
  </si>
  <si>
    <t>General Reserve</t>
  </si>
  <si>
    <t>stamps in hand</t>
  </si>
  <si>
    <t xml:space="preserve">Other </t>
  </si>
  <si>
    <t>Cash Flow Statement</t>
  </si>
  <si>
    <t>As at year end</t>
  </si>
  <si>
    <t>Balance Sheet</t>
  </si>
  <si>
    <t>Liabilities and Capital</t>
  </si>
  <si>
    <t>Shareholders’ Equity</t>
  </si>
  <si>
    <t>Issued, Subscribed and Paid-up Capital</t>
  </si>
  <si>
    <t>Balance of Fund &amp; Account</t>
  </si>
  <si>
    <t>Assets</t>
  </si>
  <si>
    <t>Net assets value per share</t>
  </si>
  <si>
    <t>Shares to calculate NAVPS</t>
  </si>
  <si>
    <t>Income Statement</t>
  </si>
  <si>
    <t>Income</t>
  </si>
  <si>
    <t>Expenses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</si>
  <si>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</si>
  <si>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</si>
  <si>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</si>
  <si>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</si>
  <si>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</si>
  <si>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</si>
  <si>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</si>
  <si>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</si>
  <si>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</si>
  <si>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</si>
  <si>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</si>
  <si>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</si>
  <si>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</si>
  <si>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Fixed Deposit Account</t>
  </si>
  <si>
    <t>Realised from BLI Securities Ltd</t>
  </si>
  <si>
    <t>Payment For Management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</si>
</sst>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/>
      <right/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/>
      <top/>
      <bottom/>
      <diagonal/>
    </border>
    <border>
      <left/>
      <right style="medium">
        <color rgb="FFF2F2F2"/>
      </right>
      <top/>
      <bottom/>
      <diagonal/>
    </border>
    <border>
      <left/>
      <right/>
      <top/>
      <bottom style="medium">
        <color rgb="FFF2F2F2"/>
      </bottom>
      <diagonal/>
    </border>
    <border>
      <left/>
      <right/>
      <top/>
      <bottom style="thin">
        <color indexed="64"/>
      </bottom>
      <diagonal/>
    </border>
    <border>
      <left style="medium">
        <color rgb="FFF2F2F2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Font="1"/>
    <xf numFmtId="0" fontId="3" fillId="0" borderId="0" xfId="0" applyFont="1" applyFill="1"/>
    <xf numFmtId="0" fontId="4" fillId="0" borderId="1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right" wrapText="1"/>
    </xf>
    <xf numFmtId="0" fontId="4" fillId="0" borderId="3" xfId="0" applyFont="1" applyFill="1" applyBorder="1" applyAlignment="1">
      <alignment horizontal="right" wrapText="1"/>
    </xf>
    <xf numFmtId="0" fontId="5" fillId="0" borderId="4" xfId="0" applyFont="1" applyFill="1" applyBorder="1" applyAlignment="1">
      <alignment vertical="top" wrapText="1"/>
    </xf>
    <xf numFmtId="3" fontId="5" fillId="0" borderId="0" xfId="0" applyNumberFormat="1" applyFont="1" applyFill="1" applyAlignment="1">
      <alignment horizontal="right" vertical="top" wrapText="1"/>
    </xf>
    <xf numFmtId="3" fontId="5" fillId="0" borderId="0" xfId="0" applyNumberFormat="1" applyFont="1" applyFill="1" applyBorder="1" applyAlignment="1">
      <alignment vertical="top" wrapText="1"/>
    </xf>
    <xf numFmtId="4" fontId="5" fillId="0" borderId="0" xfId="0" applyNumberFormat="1" applyFont="1" applyFill="1" applyAlignment="1">
      <alignment horizontal="right" vertical="top" wrapText="1"/>
    </xf>
    <xf numFmtId="4" fontId="5" fillId="0" borderId="5" xfId="0" applyNumberFormat="1" applyFont="1" applyFill="1" applyBorder="1" applyAlignment="1">
      <alignment horizontal="right" vertical="top" wrapText="1"/>
    </xf>
    <xf numFmtId="0" fontId="4" fillId="0" borderId="4" xfId="0" applyFont="1" applyFill="1" applyBorder="1" applyAlignment="1">
      <alignment vertical="top" wrapText="1"/>
    </xf>
    <xf numFmtId="3" fontId="4" fillId="0" borderId="0" xfId="0" applyNumberFormat="1" applyFont="1" applyFill="1" applyBorder="1" applyAlignment="1">
      <alignment vertical="top" wrapText="1"/>
    </xf>
    <xf numFmtId="3" fontId="4" fillId="0" borderId="0" xfId="0" applyNumberFormat="1" applyFont="1" applyFill="1" applyAlignment="1">
      <alignment horizontal="right" vertical="top" wrapText="1"/>
    </xf>
    <xf numFmtId="4" fontId="4" fillId="0" borderId="0" xfId="0" applyNumberFormat="1" applyFont="1" applyFill="1" applyAlignment="1">
      <alignment horizontal="right" vertical="top" wrapText="1"/>
    </xf>
    <xf numFmtId="0" fontId="5" fillId="0" borderId="0" xfId="0" applyFont="1" applyFill="1" applyAlignment="1">
      <alignment horizontal="right" vertical="top" wrapText="1"/>
    </xf>
    <xf numFmtId="0" fontId="5" fillId="0" borderId="5" xfId="0" applyFont="1" applyFill="1" applyBorder="1" applyAlignment="1">
      <alignment horizontal="right" vertical="top" wrapText="1"/>
    </xf>
    <xf numFmtId="0" fontId="5" fillId="0" borderId="0" xfId="0" applyFont="1" applyFill="1" applyBorder="1" applyAlignment="1">
      <alignment vertical="top" wrapText="1"/>
    </xf>
    <xf numFmtId="4" fontId="4" fillId="0" borderId="5" xfId="0" applyNumberFormat="1" applyFont="1" applyFill="1" applyBorder="1" applyAlignment="1">
      <alignment horizontal="right" vertical="top" wrapText="1"/>
    </xf>
    <xf numFmtId="0" fontId="5" fillId="0" borderId="4" xfId="0" applyFont="1" applyFill="1" applyBorder="1" applyAlignment="1">
      <alignment vertical="top"/>
    </xf>
    <xf numFmtId="3" fontId="5" fillId="0" borderId="0" xfId="0" applyNumberFormat="1" applyFont="1" applyFill="1" applyBorder="1" applyAlignment="1">
      <alignment vertical="top"/>
    </xf>
    <xf numFmtId="3" fontId="4" fillId="0" borderId="5" xfId="0" applyNumberFormat="1" applyFont="1" applyFill="1" applyBorder="1" applyAlignment="1">
      <alignment horizontal="right" vertical="top" wrapText="1"/>
    </xf>
    <xf numFmtId="4" fontId="4" fillId="0" borderId="0" xfId="0" applyNumberFormat="1" applyFont="1" applyFill="1" applyBorder="1" applyAlignment="1">
      <alignment horizontal="right" vertical="top" wrapText="1"/>
    </xf>
    <xf numFmtId="2" fontId="4" fillId="0" borderId="6" xfId="0" applyNumberFormat="1" applyFont="1" applyFill="1" applyBorder="1" applyAlignment="1">
      <alignment horizontal="right" vertical="top" wrapText="1"/>
    </xf>
    <xf numFmtId="0" fontId="6" fillId="0" borderId="0" xfId="0" applyFont="1"/>
    <xf numFmtId="0" fontId="2" fillId="0" borderId="0" xfId="0" applyFont="1"/>
    <xf numFmtId="0" fontId="4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right" wrapText="1"/>
    </xf>
    <xf numFmtId="0" fontId="4" fillId="0" borderId="5" xfId="0" applyFont="1" applyFill="1" applyBorder="1" applyAlignment="1">
      <alignment horizontal="right" wrapText="1"/>
    </xf>
    <xf numFmtId="0" fontId="6" fillId="0" borderId="7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0" xfId="0" applyFont="1"/>
    <xf numFmtId="0" fontId="8" fillId="0" borderId="4" xfId="0" applyFont="1" applyFill="1" applyBorder="1" applyAlignment="1">
      <alignment vertical="top" wrapText="1"/>
    </xf>
    <xf numFmtId="4" fontId="5" fillId="0" borderId="0" xfId="0" applyNumberFormat="1" applyFont="1" applyFill="1" applyBorder="1" applyAlignment="1">
      <alignment horizontal="right" vertical="top" wrapText="1"/>
    </xf>
    <xf numFmtId="0" fontId="2" fillId="0" borderId="7" xfId="0" applyFont="1" applyBorder="1" applyAlignment="1">
      <alignment horizontal="left"/>
    </xf>
    <xf numFmtId="0" fontId="9" fillId="0" borderId="4" xfId="0" applyFont="1" applyFill="1" applyBorder="1" applyAlignment="1">
      <alignment vertical="top" wrapText="1"/>
    </xf>
    <xf numFmtId="0" fontId="2" fillId="0" borderId="7" xfId="0" applyFont="1" applyBorder="1"/>
    <xf numFmtId="4" fontId="0" fillId="0" borderId="0" xfId="0" applyNumberFormat="1" applyFont="1"/>
    <xf numFmtId="0" fontId="3" fillId="0" borderId="0" xfId="0" applyFont="1" applyFill="1" applyAlignment="1">
      <alignment vertical="center"/>
    </xf>
    <xf numFmtId="164" fontId="5" fillId="0" borderId="0" xfId="1" applyNumberFormat="1" applyFont="1" applyFill="1" applyBorder="1" applyAlignment="1">
      <alignment vertical="top" wrapText="1"/>
    </xf>
    <xf numFmtId="164" fontId="4" fillId="0" borderId="0" xfId="1" applyNumberFormat="1" applyFont="1" applyFill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0" borderId="0" xfId="0" applyFont="1" applyBorder="1"/>
    <xf numFmtId="0" fontId="2" fillId="0" borderId="9" xfId="0" applyFont="1" applyBorder="1"/>
    <xf numFmtId="0" fontId="4" fillId="0" borderId="0" xfId="0" applyFont="1" applyFill="1" applyBorder="1" applyAlignment="1">
      <alignment vertical="top" wrapText="1"/>
    </xf>
    <xf numFmtId="164" fontId="4" fillId="0" borderId="0" xfId="0" applyNumberFormat="1" applyFont="1" applyFill="1" applyBorder="1" applyAlignment="1">
      <alignment vertical="top" wrapText="1"/>
    </xf>
    <xf numFmtId="0" fontId="5" fillId="0" borderId="0" xfId="0" applyFont="1" applyFill="1"/>
    <xf numFmtId="0" fontId="6" fillId="0" borderId="0" xfId="0" applyFont="1" applyAlignment="1">
      <alignment horizontal="center"/>
    </xf>
    <xf numFmtId="3" fontId="0" fillId="0" borderId="0" xfId="0" applyNumberFormat="1" applyFont="1"/>
    <xf numFmtId="3" fontId="2" fillId="0" borderId="0" xfId="0" applyNumberFormat="1" applyFont="1"/>
    <xf numFmtId="164" fontId="2" fillId="0" borderId="0" xfId="0" applyNumberFormat="1" applyFont="1"/>
    <xf numFmtId="3" fontId="5" fillId="0" borderId="0" xfId="0" applyNumberFormat="1" applyFont="1" applyFill="1"/>
    <xf numFmtId="0" fontId="4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5"/>
  <sheetViews>
    <sheetView topLeftCell="B31" workbookViewId="0">
      <pane xSplit="1" topLeftCell="C1" activePane="topRight" state="frozen"/>
      <selection activeCell="B1" sqref="B1"/>
      <selection pane="topRight" activeCell="C11" sqref="C11"/>
    </sheetView>
  </sheetViews>
  <sheetFormatPr defaultRowHeight="15" x14ac:dyDescent="0.25"/>
  <cols>
    <col min="1" max="1" width="8.140625" style="1" customWidth="1"/>
    <col min="2" max="2" width="43.85546875" style="1" customWidth="1"/>
    <col min="3" max="6" width="19.28515625" style="1" bestFit="1" customWidth="1"/>
    <col min="7" max="8" width="17.28515625" style="1" bestFit="1" customWidth="1"/>
    <col min="9" max="16384" width="9.140625" style="1"/>
  </cols>
  <sheetData>
    <row r="1" spans="2:8" ht="18.75" x14ac:dyDescent="0.3">
      <c r="B1" s="2" t="s">
        <v>46</v>
      </c>
      <c r="C1" s="2"/>
      <c r="D1" s="2"/>
    </row>
    <row r="2" spans="2:8" x14ac:dyDescent="0.25">
      <c r="B2" s="26" t="s">
        <v>80</v>
      </c>
    </row>
    <row r="3" spans="2:8" ht="15.75" thickBot="1" x14ac:dyDescent="0.3">
      <c r="B3" s="26" t="s">
        <v>79</v>
      </c>
    </row>
    <row r="4" spans="2:8" ht="15.75" x14ac:dyDescent="0.25">
      <c r="B4" s="3"/>
      <c r="C4" s="4">
        <v>2013</v>
      </c>
      <c r="D4" s="4">
        <v>2014</v>
      </c>
      <c r="E4" s="5">
        <v>2015</v>
      </c>
      <c r="F4" s="5">
        <v>2016</v>
      </c>
      <c r="G4" s="6">
        <v>2017</v>
      </c>
      <c r="H4" s="28">
        <v>2018</v>
      </c>
    </row>
    <row r="5" spans="2:8" ht="15.75" x14ac:dyDescent="0.25">
      <c r="B5" s="30" t="s">
        <v>81</v>
      </c>
      <c r="C5" s="27"/>
      <c r="D5" s="27"/>
      <c r="E5" s="28"/>
      <c r="F5" s="28"/>
      <c r="G5" s="29"/>
    </row>
    <row r="6" spans="2:8" ht="15.75" x14ac:dyDescent="0.25">
      <c r="B6" s="31"/>
      <c r="C6" s="27"/>
      <c r="D6" s="27"/>
      <c r="E6" s="28"/>
      <c r="F6" s="28"/>
      <c r="G6" s="29"/>
    </row>
    <row r="7" spans="2:8" ht="15.75" x14ac:dyDescent="0.25">
      <c r="B7" s="32" t="s">
        <v>82</v>
      </c>
      <c r="C7" s="27"/>
      <c r="D7" s="27"/>
      <c r="E7" s="28"/>
      <c r="F7" s="28"/>
      <c r="G7" s="29"/>
    </row>
    <row r="8" spans="2:8" ht="15.75" x14ac:dyDescent="0.25">
      <c r="B8" s="33" t="s">
        <v>83</v>
      </c>
      <c r="C8" s="8">
        <v>448284370</v>
      </c>
      <c r="D8" s="9">
        <v>470698580</v>
      </c>
      <c r="E8" s="10">
        <v>470698580</v>
      </c>
      <c r="F8" s="10">
        <v>470698580</v>
      </c>
      <c r="G8" s="11">
        <v>470698580</v>
      </c>
      <c r="H8" s="49">
        <v>470698580</v>
      </c>
    </row>
    <row r="9" spans="2:8" ht="15.75" x14ac:dyDescent="0.25">
      <c r="B9" s="33" t="s">
        <v>47</v>
      </c>
      <c r="C9" s="8">
        <v>138703130</v>
      </c>
      <c r="D9" s="10">
        <v>116288920</v>
      </c>
      <c r="E9" s="10">
        <v>116288920</v>
      </c>
      <c r="F9" s="10">
        <v>116288920</v>
      </c>
      <c r="G9" s="11">
        <v>116288920</v>
      </c>
      <c r="H9" s="49">
        <v>116288920</v>
      </c>
    </row>
    <row r="10" spans="2:8" ht="15.75" x14ac:dyDescent="0.25">
      <c r="B10" s="33" t="s">
        <v>0</v>
      </c>
      <c r="C10" s="13">
        <f>SUM(C11:C13)</f>
        <v>234180969</v>
      </c>
      <c r="D10" s="13">
        <f>SUM(D11:D13)</f>
        <v>218587656</v>
      </c>
      <c r="E10" s="13">
        <f t="shared" ref="E10:H10" si="0">SUM(E11:E13)</f>
        <v>226573444</v>
      </c>
      <c r="F10" s="13">
        <f t="shared" si="0"/>
        <v>253700379</v>
      </c>
      <c r="G10" s="13">
        <f t="shared" si="0"/>
        <v>284814960</v>
      </c>
      <c r="H10" s="13">
        <f t="shared" si="0"/>
        <v>304876746</v>
      </c>
    </row>
    <row r="11" spans="2:8" ht="15.75" x14ac:dyDescent="0.25">
      <c r="B11" s="7" t="s">
        <v>1</v>
      </c>
      <c r="C11" s="8">
        <v>160273532</v>
      </c>
      <c r="D11" s="9">
        <v>160273532</v>
      </c>
      <c r="E11" s="10">
        <v>175273532</v>
      </c>
      <c r="F11" s="10">
        <v>200273532</v>
      </c>
      <c r="G11" s="11">
        <v>222518699</v>
      </c>
      <c r="H11" s="49">
        <v>250273532</v>
      </c>
    </row>
    <row r="12" spans="2:8" ht="15.75" x14ac:dyDescent="0.25">
      <c r="B12" s="7" t="s">
        <v>75</v>
      </c>
      <c r="C12" s="8">
        <v>3771100</v>
      </c>
      <c r="D12" s="9">
        <v>3771100</v>
      </c>
      <c r="E12" s="10">
        <v>3771100</v>
      </c>
      <c r="F12" s="10">
        <v>4771100</v>
      </c>
      <c r="G12" s="11">
        <v>5771100</v>
      </c>
      <c r="H12" s="49">
        <v>6771100</v>
      </c>
    </row>
    <row r="13" spans="2:8" ht="15.75" x14ac:dyDescent="0.25">
      <c r="B13" s="7" t="s">
        <v>3</v>
      </c>
      <c r="C13" s="8">
        <v>70136337</v>
      </c>
      <c r="D13" s="9">
        <v>54543024</v>
      </c>
      <c r="E13" s="10">
        <v>47528812</v>
      </c>
      <c r="F13" s="10">
        <v>48655747</v>
      </c>
      <c r="G13" s="11">
        <v>56525161</v>
      </c>
      <c r="H13" s="49">
        <v>47832114</v>
      </c>
    </row>
    <row r="14" spans="2:8" ht="15.75" x14ac:dyDescent="0.25">
      <c r="B14" s="7"/>
      <c r="C14" s="8"/>
      <c r="D14" s="9"/>
      <c r="E14" s="10"/>
      <c r="F14" s="10"/>
      <c r="G14" s="34"/>
    </row>
    <row r="15" spans="2:8" ht="15.75" x14ac:dyDescent="0.25">
      <c r="B15" s="12"/>
      <c r="C15" s="14">
        <f>C8+C9+C10</f>
        <v>821168469</v>
      </c>
      <c r="D15" s="15">
        <f t="shared" ref="D15" si="1">D8+D9+D10</f>
        <v>805575156</v>
      </c>
      <c r="E15" s="15">
        <f>E8+E9+E10</f>
        <v>813560944</v>
      </c>
      <c r="F15" s="15">
        <f t="shared" ref="F15:H15" si="2">F8+F9+F10</f>
        <v>840687879</v>
      </c>
      <c r="G15" s="15">
        <f t="shared" si="2"/>
        <v>871802460</v>
      </c>
      <c r="H15" s="15">
        <f t="shared" si="2"/>
        <v>891864246</v>
      </c>
    </row>
    <row r="16" spans="2:8" ht="15.75" x14ac:dyDescent="0.25">
      <c r="B16" s="33" t="s">
        <v>84</v>
      </c>
      <c r="C16" s="15">
        <f>SUM(C17:C22)</f>
        <v>69401821</v>
      </c>
      <c r="D16" s="15">
        <f t="shared" ref="D16" si="3">SUM(D17:D22)</f>
        <v>97108613</v>
      </c>
      <c r="E16" s="15">
        <f>SUM(E17:E22)</f>
        <v>123421407</v>
      </c>
      <c r="F16" s="15">
        <f t="shared" ref="F16:H16" si="4">SUM(F17:F22)</f>
        <v>128602169</v>
      </c>
      <c r="G16" s="15">
        <f t="shared" si="4"/>
        <v>136838758</v>
      </c>
      <c r="H16" s="15">
        <f t="shared" si="4"/>
        <v>169256193</v>
      </c>
    </row>
    <row r="17" spans="2:8" ht="15.75" x14ac:dyDescent="0.25">
      <c r="B17" s="7" t="s">
        <v>4</v>
      </c>
      <c r="C17" s="9">
        <v>21277482</v>
      </c>
      <c r="D17" s="9">
        <v>27682045</v>
      </c>
      <c r="E17" s="10">
        <v>39849641</v>
      </c>
      <c r="F17" s="10">
        <v>44911089</v>
      </c>
      <c r="G17" s="11">
        <v>50686637</v>
      </c>
      <c r="H17" s="49">
        <v>58682126</v>
      </c>
    </row>
    <row r="18" spans="2:8" ht="15.75" x14ac:dyDescent="0.25">
      <c r="B18" s="7" t="s">
        <v>48</v>
      </c>
      <c r="C18" s="9">
        <v>33635162</v>
      </c>
      <c r="D18" s="9">
        <v>50821509</v>
      </c>
      <c r="E18" s="10">
        <v>57262375</v>
      </c>
      <c r="F18" s="16" t="s">
        <v>2</v>
      </c>
      <c r="G18" s="17" t="s">
        <v>2</v>
      </c>
      <c r="H18" s="49">
        <v>67706795</v>
      </c>
    </row>
    <row r="19" spans="2:8" ht="15.75" x14ac:dyDescent="0.25">
      <c r="B19" s="7" t="s">
        <v>5</v>
      </c>
      <c r="C19" s="18"/>
      <c r="D19" s="18"/>
      <c r="E19" s="16" t="s">
        <v>2</v>
      </c>
      <c r="F19" s="10">
        <v>55427983</v>
      </c>
      <c r="G19" s="11">
        <v>48096087</v>
      </c>
    </row>
    <row r="20" spans="2:8" ht="15.75" x14ac:dyDescent="0.25">
      <c r="B20" s="7" t="s">
        <v>6</v>
      </c>
      <c r="C20" s="9">
        <v>208938</v>
      </c>
      <c r="D20" s="9">
        <v>387896</v>
      </c>
      <c r="E20" s="10">
        <v>259448</v>
      </c>
      <c r="F20" s="10">
        <v>1247914</v>
      </c>
      <c r="G20" s="11">
        <v>1426568</v>
      </c>
      <c r="H20" s="49">
        <v>602026</v>
      </c>
    </row>
    <row r="21" spans="2:8" ht="15.75" x14ac:dyDescent="0.25">
      <c r="B21" s="7" t="s">
        <v>7</v>
      </c>
      <c r="C21" s="9">
        <v>7910665</v>
      </c>
      <c r="D21" s="9">
        <v>8919826</v>
      </c>
      <c r="E21" s="10">
        <v>11765962</v>
      </c>
      <c r="F21" s="10">
        <v>16244922</v>
      </c>
      <c r="G21" s="11">
        <v>17802270</v>
      </c>
      <c r="H21" s="49">
        <v>16922334</v>
      </c>
    </row>
    <row r="22" spans="2:8" ht="15.75" x14ac:dyDescent="0.25">
      <c r="B22" s="7" t="s">
        <v>8</v>
      </c>
      <c r="C22" s="9">
        <v>6369574</v>
      </c>
      <c r="D22" s="9">
        <v>9297337</v>
      </c>
      <c r="E22" s="10">
        <v>14283981</v>
      </c>
      <c r="F22" s="10">
        <v>10770261</v>
      </c>
      <c r="G22" s="11">
        <v>18827196</v>
      </c>
      <c r="H22" s="49">
        <v>25342912</v>
      </c>
    </row>
    <row r="23" spans="2:8" ht="15.75" x14ac:dyDescent="0.25">
      <c r="B23" s="33" t="s">
        <v>9</v>
      </c>
      <c r="C23" s="13">
        <v>29104408</v>
      </c>
      <c r="D23" s="13">
        <v>69961534</v>
      </c>
      <c r="E23" s="15">
        <v>59379560</v>
      </c>
      <c r="F23" s="15">
        <v>70323463</v>
      </c>
      <c r="G23" s="19">
        <v>73632948</v>
      </c>
      <c r="H23" s="50">
        <v>49922699</v>
      </c>
    </row>
    <row r="24" spans="2:8" ht="15.75" x14ac:dyDescent="0.25">
      <c r="B24" s="33"/>
      <c r="C24" s="13"/>
      <c r="D24" s="13"/>
      <c r="E24" s="15"/>
      <c r="F24" s="15"/>
      <c r="G24" s="19"/>
    </row>
    <row r="25" spans="2:8" ht="15.75" x14ac:dyDescent="0.25">
      <c r="B25" s="33" t="s">
        <v>10</v>
      </c>
      <c r="C25" s="19">
        <f>SUM(C26:C31)</f>
        <v>523092037</v>
      </c>
      <c r="D25" s="19">
        <f t="shared" ref="D25:F25" si="5">SUM(D26:D31)</f>
        <v>585714545</v>
      </c>
      <c r="E25" s="19">
        <f t="shared" si="5"/>
        <v>538022195</v>
      </c>
      <c r="F25" s="19">
        <f t="shared" si="5"/>
        <v>607210518</v>
      </c>
      <c r="G25" s="19">
        <f>SUM(G26:G31)</f>
        <v>464534524</v>
      </c>
      <c r="H25" s="19">
        <f>SUM(H26:H31)</f>
        <v>505758544</v>
      </c>
    </row>
    <row r="26" spans="2:8" ht="15.75" x14ac:dyDescent="0.25">
      <c r="B26" s="20" t="s">
        <v>11</v>
      </c>
      <c r="C26" s="9">
        <v>57761153</v>
      </c>
      <c r="D26" s="21">
        <v>40229602</v>
      </c>
      <c r="E26" s="10">
        <v>68564073</v>
      </c>
      <c r="F26" s="10">
        <v>68548851</v>
      </c>
      <c r="G26" s="11">
        <v>19085393</v>
      </c>
      <c r="H26" s="49">
        <v>29989877</v>
      </c>
    </row>
    <row r="27" spans="2:8" ht="15.75" x14ac:dyDescent="0.25">
      <c r="B27" s="20" t="s">
        <v>12</v>
      </c>
      <c r="C27" s="9">
        <v>165001557</v>
      </c>
      <c r="D27" s="9">
        <v>216843290</v>
      </c>
      <c r="E27" s="10">
        <v>220727361</v>
      </c>
      <c r="F27" s="10">
        <v>247059559</v>
      </c>
      <c r="G27" s="11">
        <v>140252717</v>
      </c>
      <c r="H27" s="49">
        <v>150609518</v>
      </c>
    </row>
    <row r="28" spans="2:8" ht="15.75" x14ac:dyDescent="0.25">
      <c r="B28" s="7" t="s">
        <v>13</v>
      </c>
      <c r="C28" s="18"/>
      <c r="D28" s="18"/>
      <c r="E28" s="10">
        <v>193335318</v>
      </c>
      <c r="F28" s="10">
        <v>218456218</v>
      </c>
      <c r="G28" s="11">
        <v>235634893</v>
      </c>
      <c r="H28" s="49">
        <v>258201937</v>
      </c>
    </row>
    <row r="29" spans="2:8" ht="15.75" x14ac:dyDescent="0.25">
      <c r="B29" s="7" t="s">
        <v>14</v>
      </c>
      <c r="C29" s="9">
        <v>290861457</v>
      </c>
      <c r="D29" s="9">
        <v>318706021</v>
      </c>
      <c r="E29" s="10">
        <v>41004743</v>
      </c>
      <c r="F29" s="10">
        <v>63006419</v>
      </c>
      <c r="G29" s="11">
        <v>65900850</v>
      </c>
      <c r="H29" s="49">
        <v>63557792</v>
      </c>
    </row>
    <row r="30" spans="2:8" ht="15.75" x14ac:dyDescent="0.25">
      <c r="B30" s="7" t="s">
        <v>49</v>
      </c>
      <c r="C30" s="9">
        <v>9467870</v>
      </c>
      <c r="D30" s="9">
        <v>9935632</v>
      </c>
      <c r="E30" s="10">
        <v>12722299</v>
      </c>
      <c r="F30" s="10">
        <v>9757868</v>
      </c>
      <c r="G30" s="11">
        <v>3072055</v>
      </c>
      <c r="H30" s="49">
        <v>752860</v>
      </c>
    </row>
    <row r="31" spans="2:8" ht="15.75" x14ac:dyDescent="0.25">
      <c r="B31" s="7" t="s">
        <v>50</v>
      </c>
      <c r="C31" s="18"/>
      <c r="D31" s="18"/>
      <c r="E31" s="10">
        <v>1668401</v>
      </c>
      <c r="F31" s="10">
        <v>381603</v>
      </c>
      <c r="G31" s="11">
        <v>588616</v>
      </c>
      <c r="H31" s="49">
        <v>2646560</v>
      </c>
    </row>
    <row r="32" spans="2:8" ht="15.75" x14ac:dyDescent="0.25">
      <c r="B32" s="12"/>
      <c r="C32" s="22">
        <f>C25+C23+C16+C15</f>
        <v>1442766735</v>
      </c>
      <c r="D32" s="19">
        <f t="shared" ref="D32:F32" si="6">D25+D23+D16+D15</f>
        <v>1558359848</v>
      </c>
      <c r="E32" s="19">
        <f t="shared" si="6"/>
        <v>1534384106</v>
      </c>
      <c r="F32" s="19">
        <f t="shared" si="6"/>
        <v>1646824029</v>
      </c>
      <c r="G32" s="19">
        <f>G25+G23+G16+G15+1</f>
        <v>1546808691</v>
      </c>
      <c r="H32" s="19">
        <f>H25+H23+H16+H15</f>
        <v>1616801682</v>
      </c>
    </row>
    <row r="33" spans="2:8" ht="15.75" x14ac:dyDescent="0.25">
      <c r="B33" s="12"/>
      <c r="C33" s="23"/>
      <c r="D33" s="23"/>
      <c r="E33" s="23"/>
      <c r="F33" s="23"/>
      <c r="G33" s="19"/>
    </row>
    <row r="34" spans="2:8" ht="15.75" x14ac:dyDescent="0.25">
      <c r="B34" s="12"/>
      <c r="C34" s="23"/>
      <c r="D34" s="23"/>
      <c r="E34" s="23"/>
      <c r="F34" s="23"/>
      <c r="G34" s="19"/>
    </row>
    <row r="35" spans="2:8" ht="15.75" x14ac:dyDescent="0.25">
      <c r="B35" s="35" t="s">
        <v>85</v>
      </c>
      <c r="C35" s="23"/>
      <c r="D35" s="23"/>
      <c r="E35" s="23"/>
      <c r="F35" s="23"/>
      <c r="G35" s="19"/>
    </row>
    <row r="36" spans="2:8" x14ac:dyDescent="0.25">
      <c r="B36" s="36" t="s">
        <v>15</v>
      </c>
      <c r="C36" s="50">
        <f t="shared" ref="C36:G36" si="7">C37+C38</f>
        <v>285021812</v>
      </c>
      <c r="D36" s="50">
        <f t="shared" si="7"/>
        <v>289024709</v>
      </c>
      <c r="E36" s="50">
        <f t="shared" si="7"/>
        <v>199574000</v>
      </c>
      <c r="F36" s="50">
        <f t="shared" si="7"/>
        <v>216992359</v>
      </c>
      <c r="G36" s="50">
        <f t="shared" si="7"/>
        <v>223598850</v>
      </c>
      <c r="H36" s="50">
        <f>H37+H38</f>
        <v>202904939</v>
      </c>
    </row>
    <row r="37" spans="2:8" ht="47.25" x14ac:dyDescent="0.25">
      <c r="B37" s="7" t="s">
        <v>16</v>
      </c>
      <c r="C37" s="13">
        <v>285021812</v>
      </c>
      <c r="D37" s="13">
        <v>289024709</v>
      </c>
      <c r="E37" s="10">
        <v>25000000</v>
      </c>
      <c r="F37" s="10">
        <v>25000000</v>
      </c>
      <c r="G37" s="49">
        <v>25000000</v>
      </c>
      <c r="H37" s="49">
        <v>25000000</v>
      </c>
    </row>
    <row r="38" spans="2:8" ht="15.75" x14ac:dyDescent="0.25">
      <c r="B38" s="7" t="s">
        <v>17</v>
      </c>
      <c r="C38" s="18"/>
      <c r="D38" s="18"/>
      <c r="E38" s="10">
        <v>174574000</v>
      </c>
      <c r="F38" s="10">
        <v>191992359</v>
      </c>
      <c r="G38" s="49">
        <v>198598850</v>
      </c>
      <c r="H38" s="49">
        <v>177904939</v>
      </c>
    </row>
    <row r="39" spans="2:8" ht="15.75" x14ac:dyDescent="0.25">
      <c r="B39" s="7"/>
      <c r="C39" s="18"/>
      <c r="D39" s="18"/>
      <c r="E39" s="10"/>
      <c r="F39" s="10"/>
      <c r="G39" s="49"/>
      <c r="H39" s="49"/>
    </row>
    <row r="40" spans="2:8" ht="15.75" x14ac:dyDescent="0.25">
      <c r="B40" s="7" t="s">
        <v>18</v>
      </c>
      <c r="C40" s="18"/>
      <c r="D40" s="18"/>
      <c r="E40" s="16" t="s">
        <v>2</v>
      </c>
      <c r="F40" s="10">
        <v>22184794</v>
      </c>
      <c r="G40" s="49">
        <v>21865601</v>
      </c>
      <c r="H40" s="49">
        <v>23164062</v>
      </c>
    </row>
    <row r="41" spans="2:8" ht="15.75" x14ac:dyDescent="0.25">
      <c r="B41" s="7" t="s">
        <v>51</v>
      </c>
      <c r="C41" s="9">
        <v>280457892</v>
      </c>
      <c r="D41" s="9">
        <v>325755644</v>
      </c>
      <c r="E41" s="10">
        <v>349831479</v>
      </c>
      <c r="F41" s="10">
        <v>229193751</v>
      </c>
      <c r="G41" s="49">
        <v>248941519</v>
      </c>
      <c r="H41" s="49">
        <v>282078760</v>
      </c>
    </row>
    <row r="42" spans="2:8" ht="15.75" x14ac:dyDescent="0.25">
      <c r="B42" s="7" t="s">
        <v>52</v>
      </c>
      <c r="C42" s="9">
        <v>28528828</v>
      </c>
      <c r="D42" s="9">
        <v>29592576</v>
      </c>
      <c r="E42" s="10">
        <v>25098508</v>
      </c>
      <c r="F42" s="16" t="s">
        <v>2</v>
      </c>
      <c r="G42" s="49">
        <v>0</v>
      </c>
      <c r="H42" s="49"/>
    </row>
    <row r="43" spans="2:8" ht="15.75" x14ac:dyDescent="0.25">
      <c r="B43" s="20" t="s">
        <v>19</v>
      </c>
      <c r="C43" s="18">
        <v>150863567</v>
      </c>
      <c r="D43" s="9">
        <v>158520726</v>
      </c>
      <c r="E43" s="10">
        <v>210441618</v>
      </c>
      <c r="F43" s="10">
        <v>261324511</v>
      </c>
      <c r="G43" s="49">
        <v>91394512</v>
      </c>
      <c r="H43" s="49">
        <v>115315083</v>
      </c>
    </row>
    <row r="44" spans="2:8" ht="15.75" x14ac:dyDescent="0.25">
      <c r="B44" s="20" t="s">
        <v>76</v>
      </c>
      <c r="C44" s="9">
        <v>321750</v>
      </c>
      <c r="D44" s="9"/>
      <c r="E44" s="10"/>
      <c r="F44" s="10"/>
    </row>
    <row r="45" spans="2:8" ht="15.75" x14ac:dyDescent="0.25">
      <c r="B45" s="7" t="s">
        <v>20</v>
      </c>
      <c r="C45" s="9">
        <v>42783715</v>
      </c>
      <c r="D45" s="9">
        <v>57509669</v>
      </c>
      <c r="E45" s="10">
        <v>48472672</v>
      </c>
      <c r="F45" s="10">
        <v>48997672</v>
      </c>
      <c r="G45" s="49">
        <v>48472672</v>
      </c>
      <c r="H45" s="49">
        <v>61561112</v>
      </c>
    </row>
    <row r="46" spans="2:8" ht="15.75" x14ac:dyDescent="0.25">
      <c r="B46" s="7" t="s">
        <v>21</v>
      </c>
      <c r="C46" s="9">
        <v>41078749</v>
      </c>
      <c r="D46" s="9">
        <v>51931737</v>
      </c>
      <c r="E46" s="10">
        <v>18661384</v>
      </c>
      <c r="F46" s="10">
        <v>38574076</v>
      </c>
      <c r="G46" s="49">
        <v>30026022</v>
      </c>
      <c r="H46" s="49">
        <v>28506255</v>
      </c>
    </row>
    <row r="47" spans="2:8" ht="15.75" x14ac:dyDescent="0.25">
      <c r="B47" s="7" t="s">
        <v>22</v>
      </c>
      <c r="C47" s="9">
        <v>537177</v>
      </c>
      <c r="D47" s="18"/>
      <c r="E47" s="10">
        <v>616524</v>
      </c>
      <c r="F47" s="16" t="s">
        <v>2</v>
      </c>
      <c r="G47" s="49">
        <v>1058824</v>
      </c>
      <c r="H47" s="49">
        <v>761070</v>
      </c>
    </row>
    <row r="48" spans="2:8" ht="15.75" x14ac:dyDescent="0.25">
      <c r="B48" s="7" t="s">
        <v>23</v>
      </c>
      <c r="C48" s="9">
        <v>33851965</v>
      </c>
      <c r="D48" s="9">
        <v>35481059</v>
      </c>
      <c r="E48" s="10">
        <v>38426916</v>
      </c>
      <c r="F48" s="10">
        <v>204646718</v>
      </c>
      <c r="G48" s="49">
        <v>228907765</v>
      </c>
      <c r="H48" s="49">
        <v>214686473</v>
      </c>
    </row>
    <row r="49" spans="2:8" ht="15.75" x14ac:dyDescent="0.25">
      <c r="B49" s="7" t="s">
        <v>104</v>
      </c>
      <c r="C49" s="9">
        <v>578199933</v>
      </c>
      <c r="D49" s="9">
        <f>608173175</f>
        <v>608173175</v>
      </c>
      <c r="E49" s="10">
        <v>641730291</v>
      </c>
      <c r="F49" s="10">
        <v>622217763</v>
      </c>
      <c r="G49" s="49">
        <v>651784212</v>
      </c>
      <c r="H49" s="49">
        <v>687065214</v>
      </c>
    </row>
    <row r="50" spans="2:8" ht="15.75" x14ac:dyDescent="0.25">
      <c r="B50" s="7" t="s">
        <v>24</v>
      </c>
      <c r="C50" s="18"/>
      <c r="D50" s="9">
        <f>584329+254877</f>
        <v>839206</v>
      </c>
      <c r="E50" s="16" t="s">
        <v>2</v>
      </c>
      <c r="F50" s="10">
        <v>418092</v>
      </c>
      <c r="G50" s="1">
        <v>0</v>
      </c>
    </row>
    <row r="51" spans="2:8" ht="15.75" x14ac:dyDescent="0.25">
      <c r="B51" s="7" t="s">
        <v>53</v>
      </c>
      <c r="C51" s="9">
        <v>1121347</v>
      </c>
      <c r="D51" s="9">
        <v>1531347</v>
      </c>
      <c r="E51" s="10">
        <v>1530714</v>
      </c>
      <c r="F51" s="10">
        <v>2274293</v>
      </c>
      <c r="G51" s="50">
        <v>758714</v>
      </c>
      <c r="H51" s="50">
        <v>758714</v>
      </c>
    </row>
    <row r="52" spans="2:8" ht="15.75" x14ac:dyDescent="0.25">
      <c r="B52" s="7"/>
      <c r="C52" s="13">
        <f>SUM(C40:C51)+C36</f>
        <v>1442766735</v>
      </c>
      <c r="D52" s="13">
        <f t="shared" ref="D52:H52" si="8">SUM(D40:D51)+D36</f>
        <v>1558359848</v>
      </c>
      <c r="E52" s="13">
        <f t="shared" si="8"/>
        <v>1534384106</v>
      </c>
      <c r="F52" s="13">
        <f t="shared" si="8"/>
        <v>1646824029</v>
      </c>
      <c r="G52" s="13">
        <f t="shared" si="8"/>
        <v>1546808691</v>
      </c>
      <c r="H52" s="13">
        <f t="shared" si="8"/>
        <v>1616801682</v>
      </c>
    </row>
    <row r="53" spans="2:8" ht="15.75" x14ac:dyDescent="0.25">
      <c r="B53" s="7"/>
      <c r="C53" s="13"/>
      <c r="D53" s="13"/>
      <c r="E53" s="13"/>
      <c r="F53" s="13"/>
      <c r="G53" s="13"/>
      <c r="H53" s="13"/>
    </row>
    <row r="54" spans="2:8" ht="16.5" thickBot="1" x14ac:dyDescent="0.3">
      <c r="B54" s="37" t="s">
        <v>86</v>
      </c>
      <c r="C54" s="24">
        <f t="shared" ref="C54:D54" si="9">C15/(C8/10)</f>
        <v>18.318025877190408</v>
      </c>
      <c r="D54" s="24">
        <f t="shared" si="9"/>
        <v>17.114459023861937</v>
      </c>
      <c r="E54" s="24">
        <f>E15/(E8/10)</f>
        <v>17.284117236979981</v>
      </c>
      <c r="F54" s="24">
        <f t="shared" ref="F54:H54" si="10">F15/(F8/10)</f>
        <v>17.86042947059666</v>
      </c>
      <c r="G54" s="24">
        <f t="shared" si="10"/>
        <v>18.52145931691572</v>
      </c>
      <c r="H54" s="24">
        <f t="shared" si="10"/>
        <v>18.947672329922899</v>
      </c>
    </row>
    <row r="55" spans="2:8" x14ac:dyDescent="0.25">
      <c r="B55" s="37" t="s">
        <v>87</v>
      </c>
      <c r="C55" s="1">
        <f>C8/10</f>
        <v>44828437</v>
      </c>
      <c r="D55" s="1">
        <f t="shared" ref="D55:H55" si="11">D8/10</f>
        <v>47069858</v>
      </c>
      <c r="E55" s="1">
        <f t="shared" si="11"/>
        <v>47069858</v>
      </c>
      <c r="F55" s="1">
        <f t="shared" si="11"/>
        <v>47069858</v>
      </c>
      <c r="G55" s="1">
        <f t="shared" si="11"/>
        <v>47069858</v>
      </c>
      <c r="H55" s="1">
        <f t="shared" si="11"/>
        <v>47069858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7" sqref="B17"/>
    </sheetView>
  </sheetViews>
  <sheetFormatPr defaultRowHeight="15" x14ac:dyDescent="0.25"/>
  <cols>
    <col min="1" max="1" width="41.7109375" style="1" bestFit="1" customWidth="1"/>
    <col min="2" max="2" width="16.140625" style="1" customWidth="1"/>
    <col min="3" max="3" width="16.28515625" style="1" customWidth="1"/>
    <col min="4" max="5" width="17.28515625" style="1" bestFit="1" customWidth="1"/>
    <col min="6" max="6" width="15.42578125" style="1" bestFit="1" customWidth="1"/>
    <col min="7" max="7" width="14.28515625" style="1" bestFit="1" customWidth="1"/>
    <col min="8" max="16384" width="9.140625" style="1"/>
  </cols>
  <sheetData>
    <row r="1" spans="1:7" ht="18.75" x14ac:dyDescent="0.3">
      <c r="A1" s="39" t="s">
        <v>46</v>
      </c>
      <c r="B1" s="2"/>
      <c r="C1" s="2"/>
    </row>
    <row r="2" spans="1:7" ht="15.75" x14ac:dyDescent="0.25">
      <c r="A2" s="25" t="s">
        <v>88</v>
      </c>
    </row>
    <row r="3" spans="1:7" ht="15.75" thickBot="1" x14ac:dyDescent="0.3">
      <c r="A3" s="26" t="s">
        <v>79</v>
      </c>
    </row>
    <row r="4" spans="1:7" ht="15.75" x14ac:dyDescent="0.25">
      <c r="A4" s="3"/>
      <c r="B4" s="5">
        <v>2013</v>
      </c>
      <c r="C4" s="5">
        <v>2014</v>
      </c>
      <c r="D4" s="5">
        <v>2015</v>
      </c>
      <c r="E4" s="5">
        <v>2016</v>
      </c>
      <c r="F4" s="6">
        <v>2017</v>
      </c>
      <c r="G4" s="28">
        <v>2018</v>
      </c>
    </row>
    <row r="5" spans="1:7" ht="15.75" x14ac:dyDescent="0.25">
      <c r="A5" s="42" t="s">
        <v>89</v>
      </c>
      <c r="B5" s="28"/>
      <c r="C5" s="28"/>
      <c r="D5" s="28"/>
      <c r="E5" s="28"/>
      <c r="F5" s="29"/>
    </row>
    <row r="6" spans="1:7" ht="15.75" x14ac:dyDescent="0.25">
      <c r="A6" s="7" t="s">
        <v>54</v>
      </c>
      <c r="B6" s="40">
        <v>3854750</v>
      </c>
      <c r="C6" s="40">
        <v>39011144</v>
      </c>
      <c r="D6" s="10">
        <v>236543</v>
      </c>
      <c r="E6" s="10">
        <v>7227285</v>
      </c>
      <c r="F6" s="11">
        <v>-754433</v>
      </c>
      <c r="G6" s="34">
        <v>1362439</v>
      </c>
    </row>
    <row r="7" spans="1:7" ht="15.75" x14ac:dyDescent="0.25">
      <c r="A7" s="7" t="s">
        <v>25</v>
      </c>
      <c r="B7" s="40">
        <v>87563476</v>
      </c>
      <c r="C7" s="40">
        <v>81311013</v>
      </c>
      <c r="D7" s="10">
        <v>73610626</v>
      </c>
      <c r="E7" s="10">
        <v>60937378</v>
      </c>
      <c r="F7" s="11">
        <v>57989335</v>
      </c>
      <c r="G7" s="34">
        <v>53943958</v>
      </c>
    </row>
    <row r="8" spans="1:7" ht="15.75" x14ac:dyDescent="0.25">
      <c r="A8" s="7" t="s">
        <v>26</v>
      </c>
      <c r="B8" s="40">
        <v>167606</v>
      </c>
      <c r="C8" s="40">
        <v>263122</v>
      </c>
      <c r="D8" s="10">
        <v>58230</v>
      </c>
      <c r="E8" s="10">
        <v>82751</v>
      </c>
      <c r="F8" s="11">
        <v>21025</v>
      </c>
      <c r="G8" s="34">
        <v>723393</v>
      </c>
    </row>
    <row r="9" spans="1:7" ht="15.75" x14ac:dyDescent="0.25">
      <c r="A9" s="42" t="s">
        <v>27</v>
      </c>
      <c r="B9" s="41">
        <f>SUM(B10:B15)</f>
        <v>83675601</v>
      </c>
      <c r="C9" s="41">
        <f>SUM(C10:C15)</f>
        <v>-32103405</v>
      </c>
      <c r="D9" s="41">
        <f>SUM(D10:D15)</f>
        <v>42134165</v>
      </c>
      <c r="E9" s="41">
        <f t="shared" ref="E9:G9" si="0">SUM(E10:E15)</f>
        <v>64462782</v>
      </c>
      <c r="F9" s="41">
        <f t="shared" si="0"/>
        <v>61562971</v>
      </c>
      <c r="G9" s="41">
        <f t="shared" si="0"/>
        <v>96622816</v>
      </c>
    </row>
    <row r="10" spans="1:7" ht="15.75" x14ac:dyDescent="0.25">
      <c r="A10" s="7" t="s">
        <v>28</v>
      </c>
      <c r="B10" s="40">
        <v>13849871</v>
      </c>
      <c r="C10" s="40">
        <v>-48813276</v>
      </c>
      <c r="D10" s="10">
        <v>-31606470</v>
      </c>
      <c r="E10" s="10">
        <v>20197246</v>
      </c>
      <c r="F10" s="11">
        <v>-40797</v>
      </c>
      <c r="G10" s="49">
        <v>19743872</v>
      </c>
    </row>
    <row r="11" spans="1:7" ht="15.75" x14ac:dyDescent="0.25">
      <c r="A11" s="7" t="s">
        <v>29</v>
      </c>
      <c r="B11" s="40"/>
      <c r="C11" s="40"/>
      <c r="D11" s="16" t="s">
        <v>2</v>
      </c>
      <c r="E11" s="10">
        <v>22908583</v>
      </c>
      <c r="F11" s="11">
        <v>38350096</v>
      </c>
      <c r="G11" s="49">
        <v>29637893</v>
      </c>
    </row>
    <row r="12" spans="1:7" ht="15.75" x14ac:dyDescent="0.25">
      <c r="A12" s="7" t="s">
        <v>30</v>
      </c>
      <c r="B12" s="40">
        <v>-272219</v>
      </c>
      <c r="C12" s="40">
        <v>-142156</v>
      </c>
      <c r="D12" s="10">
        <v>187999</v>
      </c>
      <c r="E12" s="10">
        <v>-318001</v>
      </c>
      <c r="F12" s="11">
        <v>-352429</v>
      </c>
      <c r="G12" s="49">
        <v>-1809930</v>
      </c>
    </row>
    <row r="13" spans="1:7" ht="15.75" x14ac:dyDescent="0.25">
      <c r="A13" s="7" t="s">
        <v>55</v>
      </c>
      <c r="B13" s="40">
        <v>56351762</v>
      </c>
      <c r="C13" s="40">
        <v>20148944</v>
      </c>
      <c r="D13" s="10">
        <v>61779701</v>
      </c>
      <c r="E13" s="16" t="s">
        <v>2</v>
      </c>
      <c r="F13" s="17" t="s">
        <v>2</v>
      </c>
    </row>
    <row r="14" spans="1:7" ht="15.75" x14ac:dyDescent="0.25">
      <c r="A14" s="7" t="s">
        <v>31</v>
      </c>
      <c r="B14" s="40">
        <v>6369227</v>
      </c>
      <c r="C14" s="40">
        <v>403809</v>
      </c>
      <c r="D14" s="10">
        <v>2932253</v>
      </c>
      <c r="E14" s="10">
        <v>7401899</v>
      </c>
      <c r="F14" s="11">
        <v>10426876</v>
      </c>
      <c r="G14" s="49">
        <v>19899129</v>
      </c>
    </row>
    <row r="15" spans="1:7" ht="15.75" x14ac:dyDescent="0.25">
      <c r="A15" s="7" t="s">
        <v>32</v>
      </c>
      <c r="B15" s="40">
        <v>7376960</v>
      </c>
      <c r="C15" s="40">
        <v>-3700726</v>
      </c>
      <c r="D15" s="10">
        <v>8840682</v>
      </c>
      <c r="E15" s="10">
        <v>14273055</v>
      </c>
      <c r="F15" s="11">
        <v>13179225</v>
      </c>
      <c r="G15" s="49">
        <v>29151852</v>
      </c>
    </row>
    <row r="16" spans="1:7" ht="15.75" x14ac:dyDescent="0.25">
      <c r="A16" s="12"/>
      <c r="B16" s="41">
        <f>B9+B8+B7+B6</f>
        <v>175261433</v>
      </c>
      <c r="C16" s="41">
        <f>C9+C8+C7+C6</f>
        <v>88481874</v>
      </c>
      <c r="D16" s="41">
        <f>D9+D8+D7+D6</f>
        <v>116039564</v>
      </c>
      <c r="E16" s="41">
        <f>E9+E8+E7+E6</f>
        <v>132710196</v>
      </c>
      <c r="F16" s="41">
        <f t="shared" ref="F16:G16" si="1">F9+F8+F7+F6</f>
        <v>118818898</v>
      </c>
      <c r="G16" s="41">
        <f t="shared" si="1"/>
        <v>152652606</v>
      </c>
    </row>
    <row r="17" spans="1:7" ht="15.75" x14ac:dyDescent="0.25">
      <c r="A17" s="12"/>
      <c r="B17" s="41"/>
      <c r="C17" s="41"/>
      <c r="D17" s="41"/>
      <c r="E17" s="41"/>
      <c r="F17" s="41"/>
    </row>
    <row r="18" spans="1:7" ht="15.75" x14ac:dyDescent="0.25">
      <c r="A18" s="42" t="s">
        <v>90</v>
      </c>
      <c r="B18" s="41">
        <f>SUM(B19:B34)</f>
        <v>41996792</v>
      </c>
      <c r="C18" s="41">
        <f>SUM(C19:C34)</f>
        <v>26420913</v>
      </c>
      <c r="D18" s="41">
        <f t="shared" ref="D18:G18" si="2">SUM(D19:D34)</f>
        <v>37885559</v>
      </c>
      <c r="E18" s="41">
        <f t="shared" si="2"/>
        <v>33909681</v>
      </c>
      <c r="F18" s="41">
        <f t="shared" si="2"/>
        <v>1398775</v>
      </c>
      <c r="G18" s="41">
        <f t="shared" si="2"/>
        <v>58865251</v>
      </c>
    </row>
    <row r="19" spans="1:7" ht="15.75" x14ac:dyDescent="0.25">
      <c r="A19" s="7" t="s">
        <v>33</v>
      </c>
      <c r="B19" s="40">
        <v>1284089</v>
      </c>
      <c r="C19" s="40">
        <v>603400</v>
      </c>
      <c r="D19" s="10">
        <v>1249479</v>
      </c>
      <c r="E19" s="10">
        <v>1228147</v>
      </c>
      <c r="F19" s="11">
        <v>1411062</v>
      </c>
      <c r="G19" s="49">
        <v>866642</v>
      </c>
    </row>
    <row r="20" spans="1:7" ht="15.75" x14ac:dyDescent="0.25">
      <c r="A20" s="7" t="s">
        <v>56</v>
      </c>
      <c r="B20" s="40">
        <v>1634908</v>
      </c>
      <c r="C20" s="40">
        <v>1881716</v>
      </c>
      <c r="D20" s="10">
        <v>436307</v>
      </c>
      <c r="E20" s="10">
        <v>1358268</v>
      </c>
      <c r="F20" s="11">
        <v>811738</v>
      </c>
      <c r="G20" s="49">
        <v>982718</v>
      </c>
    </row>
    <row r="21" spans="1:7" ht="15.75" x14ac:dyDescent="0.25">
      <c r="A21" s="7" t="s">
        <v>57</v>
      </c>
      <c r="B21" s="40"/>
      <c r="C21" s="40"/>
      <c r="D21" s="10">
        <v>20803133</v>
      </c>
      <c r="E21" s="16" t="s">
        <v>2</v>
      </c>
      <c r="F21" s="11">
        <v>-31864030</v>
      </c>
      <c r="G21" s="49">
        <v>31383858</v>
      </c>
    </row>
    <row r="22" spans="1:7" ht="15.75" x14ac:dyDescent="0.25">
      <c r="A22" s="7" t="s">
        <v>34</v>
      </c>
      <c r="B22" s="40">
        <v>380000</v>
      </c>
      <c r="C22" s="40">
        <v>200000</v>
      </c>
      <c r="D22" s="10">
        <v>481100</v>
      </c>
      <c r="E22" s="10">
        <v>605625</v>
      </c>
      <c r="F22" s="11">
        <v>612500</v>
      </c>
      <c r="G22" s="49">
        <v>716250</v>
      </c>
    </row>
    <row r="23" spans="1:7" ht="15.75" x14ac:dyDescent="0.25">
      <c r="A23" s="7" t="s">
        <v>35</v>
      </c>
      <c r="B23" s="40">
        <v>92000</v>
      </c>
      <c r="C23" s="40">
        <v>52925</v>
      </c>
      <c r="D23" s="10">
        <v>143750</v>
      </c>
      <c r="E23" s="10">
        <v>195500</v>
      </c>
      <c r="F23" s="11">
        <v>235750</v>
      </c>
      <c r="G23" s="49">
        <v>230000</v>
      </c>
    </row>
    <row r="24" spans="1:7" ht="15.75" x14ac:dyDescent="0.25">
      <c r="A24" s="7" t="s">
        <v>36</v>
      </c>
      <c r="B24" s="40"/>
      <c r="C24" s="40"/>
      <c r="D24" s="10">
        <v>2213949</v>
      </c>
      <c r="E24" s="16" t="s">
        <v>2</v>
      </c>
      <c r="F24" s="17" t="s">
        <v>2</v>
      </c>
    </row>
    <row r="25" spans="1:7" ht="15.75" x14ac:dyDescent="0.25">
      <c r="A25" s="7" t="s">
        <v>58</v>
      </c>
      <c r="B25" s="40"/>
      <c r="C25" s="40"/>
      <c r="D25" s="16" t="s">
        <v>2</v>
      </c>
      <c r="E25" s="16" t="s">
        <v>2</v>
      </c>
      <c r="F25" s="11">
        <v>4623423</v>
      </c>
    </row>
    <row r="26" spans="1:7" ht="15.75" x14ac:dyDescent="0.25">
      <c r="A26" s="7" t="s">
        <v>59</v>
      </c>
      <c r="B26" s="40">
        <v>2083584</v>
      </c>
      <c r="C26" s="40">
        <v>392300</v>
      </c>
      <c r="D26" s="10">
        <v>546434</v>
      </c>
      <c r="E26" s="10">
        <v>610650</v>
      </c>
      <c r="F26" s="11">
        <v>322763</v>
      </c>
      <c r="G26" s="49">
        <v>817317</v>
      </c>
    </row>
    <row r="27" spans="1:7" ht="15.75" x14ac:dyDescent="0.25">
      <c r="A27" s="7" t="s">
        <v>37</v>
      </c>
      <c r="B27" s="40">
        <v>97500</v>
      </c>
      <c r="C27" s="40">
        <v>224250</v>
      </c>
      <c r="D27" s="10">
        <v>435000</v>
      </c>
      <c r="E27" s="10">
        <v>215850</v>
      </c>
      <c r="F27" s="11">
        <v>230000</v>
      </c>
      <c r="G27" s="49">
        <v>426750</v>
      </c>
    </row>
    <row r="28" spans="1:7" ht="15.75" x14ac:dyDescent="0.25">
      <c r="A28" s="7" t="s">
        <v>38</v>
      </c>
      <c r="B28" s="40">
        <v>1500000</v>
      </c>
      <c r="C28" s="40">
        <v>150000</v>
      </c>
      <c r="D28" s="10">
        <v>455000</v>
      </c>
      <c r="E28" s="10">
        <v>198100</v>
      </c>
      <c r="F28" s="11">
        <v>385000</v>
      </c>
      <c r="G28" s="49">
        <v>30000</v>
      </c>
    </row>
    <row r="29" spans="1:7" ht="15.75" x14ac:dyDescent="0.25">
      <c r="A29" s="7" t="s">
        <v>39</v>
      </c>
      <c r="B29" s="40">
        <v>6307400</v>
      </c>
      <c r="C29" s="40">
        <v>6199029</v>
      </c>
      <c r="D29" s="10">
        <v>7053711</v>
      </c>
      <c r="E29" s="10">
        <v>13883408</v>
      </c>
      <c r="F29" s="11">
        <v>17395278</v>
      </c>
      <c r="G29" s="49">
        <v>18026602</v>
      </c>
    </row>
    <row r="30" spans="1:7" ht="15.75" x14ac:dyDescent="0.25">
      <c r="A30" s="7" t="s">
        <v>60</v>
      </c>
      <c r="B30" s="40">
        <v>1852640</v>
      </c>
      <c r="C30" s="40">
        <v>1678162</v>
      </c>
      <c r="D30" s="16" t="s">
        <v>2</v>
      </c>
      <c r="E30" s="10">
        <v>1903110</v>
      </c>
      <c r="F30" s="11">
        <v>982822</v>
      </c>
      <c r="G30" s="49">
        <v>260355</v>
      </c>
    </row>
    <row r="31" spans="1:7" ht="15.75" x14ac:dyDescent="0.25">
      <c r="A31" s="7" t="s">
        <v>77</v>
      </c>
      <c r="B31" s="40">
        <f>2178728+2229295</f>
        <v>4408023</v>
      </c>
      <c r="C31" s="40">
        <f>2876282+2638389</f>
        <v>5514671</v>
      </c>
      <c r="D31" s="16" t="s">
        <v>2</v>
      </c>
      <c r="E31" s="10">
        <v>14678159</v>
      </c>
      <c r="F31" s="11">
        <v>100000</v>
      </c>
      <c r="G31" s="49">
        <v>100000</v>
      </c>
    </row>
    <row r="32" spans="1:7" ht="15.75" x14ac:dyDescent="0.25">
      <c r="A32" s="7" t="s">
        <v>40</v>
      </c>
      <c r="B32" s="40">
        <v>1567800</v>
      </c>
      <c r="C32" s="40">
        <v>1409563</v>
      </c>
      <c r="D32" s="10">
        <v>1567696</v>
      </c>
      <c r="E32" s="10">
        <v>2486411</v>
      </c>
      <c r="F32" s="11">
        <v>3152469</v>
      </c>
      <c r="G32" s="49">
        <v>1024759</v>
      </c>
    </row>
    <row r="33" spans="1:7" ht="15.75" x14ac:dyDescent="0.25">
      <c r="A33" s="7" t="s">
        <v>61</v>
      </c>
      <c r="B33" s="40">
        <v>4500000</v>
      </c>
      <c r="C33" s="40">
        <v>6000000</v>
      </c>
      <c r="D33" s="10">
        <v>2500000</v>
      </c>
      <c r="E33" s="10">
        <v>8500000</v>
      </c>
      <c r="F33" s="11">
        <v>3000000</v>
      </c>
      <c r="G33" s="49">
        <v>4000000</v>
      </c>
    </row>
    <row r="34" spans="1:7" ht="15.75" x14ac:dyDescent="0.25">
      <c r="A34" s="7" t="s">
        <v>62</v>
      </c>
      <c r="B34" s="40">
        <v>16288848</v>
      </c>
      <c r="C34" s="40">
        <v>2114897</v>
      </c>
      <c r="D34" s="16" t="s">
        <v>2</v>
      </c>
      <c r="E34" s="10">
        <v>-11953547</v>
      </c>
      <c r="F34" s="17" t="s">
        <v>2</v>
      </c>
    </row>
    <row r="35" spans="1:7" ht="15.75" x14ac:dyDescent="0.25">
      <c r="A35" s="7"/>
      <c r="B35" s="40"/>
      <c r="C35" s="40"/>
      <c r="D35" s="16"/>
      <c r="E35" s="10"/>
      <c r="F35" s="17"/>
    </row>
    <row r="36" spans="1:7" ht="15.75" x14ac:dyDescent="0.25">
      <c r="A36" s="37" t="s">
        <v>91</v>
      </c>
      <c r="B36" s="41">
        <f>B16-B18</f>
        <v>133264641</v>
      </c>
      <c r="C36" s="41">
        <f>C16-C18</f>
        <v>62060961</v>
      </c>
      <c r="D36" s="51">
        <f t="shared" ref="D36:F36" si="3">D16-D18</f>
        <v>78154005</v>
      </c>
      <c r="E36" s="51">
        <f t="shared" si="3"/>
        <v>98800515</v>
      </c>
      <c r="F36" s="51">
        <f t="shared" si="3"/>
        <v>117420123</v>
      </c>
      <c r="G36" s="51">
        <f>G16-G18</f>
        <v>93787355</v>
      </c>
    </row>
    <row r="37" spans="1:7" ht="15.75" x14ac:dyDescent="0.25">
      <c r="A37" s="32" t="s">
        <v>92</v>
      </c>
      <c r="B37" s="40"/>
      <c r="C37" s="40"/>
      <c r="D37" s="10"/>
      <c r="E37" s="10"/>
      <c r="F37" s="11"/>
      <c r="G37" s="49"/>
    </row>
    <row r="38" spans="1:7" ht="15.75" x14ac:dyDescent="0.25">
      <c r="A38" s="37" t="s">
        <v>93</v>
      </c>
      <c r="B38" s="41">
        <f t="shared" ref="B38:G38" si="4">B36-B37</f>
        <v>133264641</v>
      </c>
      <c r="C38" s="41">
        <f t="shared" si="4"/>
        <v>62060961</v>
      </c>
      <c r="D38" s="41">
        <f t="shared" si="4"/>
        <v>78154005</v>
      </c>
      <c r="E38" s="41">
        <f t="shared" si="4"/>
        <v>98800515</v>
      </c>
      <c r="F38" s="41">
        <f t="shared" si="4"/>
        <v>117420123</v>
      </c>
      <c r="G38" s="41">
        <f t="shared" si="4"/>
        <v>93787355</v>
      </c>
    </row>
    <row r="39" spans="1:7" ht="15.75" x14ac:dyDescent="0.25">
      <c r="A39" s="43"/>
      <c r="B39" s="41"/>
      <c r="C39" s="41"/>
      <c r="D39" s="41"/>
      <c r="E39" s="41"/>
      <c r="F39" s="41"/>
    </row>
    <row r="40" spans="1:7" ht="16.5" thickBot="1" x14ac:dyDescent="0.3">
      <c r="A40" s="37" t="s">
        <v>94</v>
      </c>
      <c r="B40" s="24">
        <f>B38/('1'!C8/10)</f>
        <v>2.9727701860316924</v>
      </c>
      <c r="C40" s="24">
        <f>C38/('1'!D8/10)</f>
        <v>1.3184862592957047</v>
      </c>
      <c r="D40" s="24">
        <f>D38/('1'!E8/10)</f>
        <v>1.6603832754286194</v>
      </c>
      <c r="E40" s="24">
        <f>E38/('1'!F8/10)</f>
        <v>2.0990187605834714</v>
      </c>
      <c r="F40" s="24">
        <f>F38/('1'!G8/10)</f>
        <v>2.494592675422985</v>
      </c>
      <c r="G40" s="24">
        <f>G38/('1'!H8/10)</f>
        <v>1.9925140840662829</v>
      </c>
    </row>
    <row r="41" spans="1:7" x14ac:dyDescent="0.25">
      <c r="A41" s="44" t="s">
        <v>95</v>
      </c>
      <c r="B41" s="1">
        <v>44828437</v>
      </c>
      <c r="C41" s="1">
        <v>47069858</v>
      </c>
      <c r="D41" s="1">
        <v>47069858</v>
      </c>
      <c r="E41" s="38">
        <v>47069858</v>
      </c>
      <c r="F41" s="1">
        <v>47069858</v>
      </c>
      <c r="G41" s="1">
        <f>'1'!H8/10</f>
        <v>47069858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pane xSplit="1" ySplit="4" topLeftCell="G5" activePane="bottomRight" state="frozen"/>
      <selection pane="topRight" activeCell="B1" sqref="B1"/>
      <selection pane="bottomLeft" activeCell="A5" sqref="A5"/>
      <selection pane="bottomRight" activeCell="K14" sqref="K14"/>
    </sheetView>
  </sheetViews>
  <sheetFormatPr defaultRowHeight="15.75" x14ac:dyDescent="0.25"/>
  <cols>
    <col min="1" max="1" width="56.28515625" style="47" bestFit="1" customWidth="1"/>
    <col min="2" max="2" width="15.28515625" style="47" bestFit="1" customWidth="1"/>
    <col min="3" max="3" width="17.140625" style="47" bestFit="1" customWidth="1"/>
    <col min="4" max="4" width="18.140625" style="47" bestFit="1" customWidth="1"/>
    <col min="5" max="6" width="16.140625" style="47" bestFit="1" customWidth="1"/>
    <col min="7" max="7" width="13.28515625" style="47" bestFit="1" customWidth="1"/>
    <col min="8" max="16384" width="9.140625" style="47"/>
  </cols>
  <sheetData>
    <row r="1" spans="1:7" x14ac:dyDescent="0.25">
      <c r="A1" s="47" t="s">
        <v>46</v>
      </c>
    </row>
    <row r="2" spans="1:7" x14ac:dyDescent="0.25">
      <c r="A2" s="25" t="s">
        <v>78</v>
      </c>
    </row>
    <row r="3" spans="1:7" x14ac:dyDescent="0.25">
      <c r="A3" s="25" t="s">
        <v>79</v>
      </c>
    </row>
    <row r="4" spans="1:7" x14ac:dyDescent="0.25">
      <c r="A4" s="48"/>
      <c r="B4" s="25">
        <v>2013</v>
      </c>
      <c r="C4" s="25">
        <v>2014</v>
      </c>
      <c r="D4" s="25">
        <v>2015</v>
      </c>
      <c r="E4" s="25">
        <v>2016</v>
      </c>
      <c r="F4" s="25">
        <v>2017</v>
      </c>
      <c r="G4" s="53">
        <v>2018</v>
      </c>
    </row>
    <row r="5" spans="1:7" x14ac:dyDescent="0.25">
      <c r="A5" s="37" t="s">
        <v>96</v>
      </c>
      <c r="B5" s="25"/>
      <c r="C5" s="25"/>
      <c r="D5" s="25"/>
      <c r="E5" s="25"/>
      <c r="F5" s="25"/>
    </row>
    <row r="6" spans="1:7" x14ac:dyDescent="0.25">
      <c r="A6" s="7" t="s">
        <v>41</v>
      </c>
      <c r="B6" s="9">
        <v>315300761</v>
      </c>
      <c r="C6" s="9">
        <v>440455027</v>
      </c>
      <c r="D6" s="10">
        <v>532240735</v>
      </c>
      <c r="E6" s="10">
        <v>517896520</v>
      </c>
      <c r="F6" s="11">
        <v>575061849</v>
      </c>
      <c r="G6" s="52">
        <v>627526910</v>
      </c>
    </row>
    <row r="7" spans="1:7" x14ac:dyDescent="0.25">
      <c r="A7" s="7" t="s">
        <v>42</v>
      </c>
      <c r="B7" s="9">
        <v>-47689787</v>
      </c>
      <c r="C7" s="9">
        <v>-45573839</v>
      </c>
      <c r="D7" s="16" t="s">
        <v>2</v>
      </c>
      <c r="E7" s="8">
        <v>33754675</v>
      </c>
      <c r="F7" s="11">
        <v>-95250737</v>
      </c>
      <c r="G7" s="52">
        <v>-79764634</v>
      </c>
    </row>
    <row r="8" spans="1:7" x14ac:dyDescent="0.25">
      <c r="A8" s="7" t="s">
        <v>106</v>
      </c>
      <c r="B8" s="9">
        <v>-82137282</v>
      </c>
      <c r="C8" s="9">
        <v>-126051842</v>
      </c>
      <c r="D8" s="10">
        <v>-460003370</v>
      </c>
      <c r="E8" s="10">
        <f>186208559+6192237</f>
        <v>192400796</v>
      </c>
      <c r="F8" s="11">
        <v>-141927407</v>
      </c>
      <c r="G8" s="52">
        <v>-145140094</v>
      </c>
    </row>
    <row r="9" spans="1:7" x14ac:dyDescent="0.25">
      <c r="A9" s="7" t="s">
        <v>63</v>
      </c>
      <c r="B9" s="9">
        <v>-124466544</v>
      </c>
      <c r="C9" s="9">
        <v>-138278235</v>
      </c>
      <c r="D9" s="16" t="s">
        <v>2</v>
      </c>
      <c r="E9" s="8">
        <v>147899838</v>
      </c>
      <c r="F9" s="11">
        <v>-136693242</v>
      </c>
      <c r="G9" s="52">
        <v>-154164179</v>
      </c>
    </row>
    <row r="10" spans="1:7" x14ac:dyDescent="0.25">
      <c r="A10" s="7" t="s">
        <v>64</v>
      </c>
      <c r="B10" s="9">
        <v>-43610142</v>
      </c>
      <c r="C10" s="9">
        <v>-59317933</v>
      </c>
      <c r="D10" s="16" t="s">
        <v>2</v>
      </c>
      <c r="E10" s="8">
        <v>74412693</v>
      </c>
      <c r="F10" s="11">
        <v>-78308519</v>
      </c>
      <c r="G10" s="52">
        <v>-90587045</v>
      </c>
    </row>
    <row r="11" spans="1:7" x14ac:dyDescent="0.25">
      <c r="A11" s="7" t="s">
        <v>65</v>
      </c>
      <c r="B11" s="18"/>
      <c r="C11" s="18"/>
      <c r="D11" s="16" t="s">
        <v>2</v>
      </c>
      <c r="E11" s="16" t="s">
        <v>2</v>
      </c>
      <c r="F11" s="11">
        <v>-41118372</v>
      </c>
      <c r="G11" s="52">
        <v>-56645432</v>
      </c>
    </row>
    <row r="12" spans="1:7" x14ac:dyDescent="0.25">
      <c r="A12" s="7" t="s">
        <v>66</v>
      </c>
      <c r="B12" s="9">
        <v>-6263535</v>
      </c>
      <c r="C12" s="9">
        <v>-6397447</v>
      </c>
      <c r="D12" s="16" t="s">
        <v>2</v>
      </c>
      <c r="E12" s="16" t="s">
        <v>2</v>
      </c>
      <c r="F12" s="11">
        <v>-6030167</v>
      </c>
      <c r="G12" s="52">
        <v>-10506302</v>
      </c>
    </row>
    <row r="13" spans="1:7" x14ac:dyDescent="0.25">
      <c r="A13" s="12"/>
      <c r="B13" s="13">
        <f t="shared" ref="B13:G13" si="0">SUM(B6:B12)</f>
        <v>11133471</v>
      </c>
      <c r="C13" s="13">
        <f t="shared" si="0"/>
        <v>64835731</v>
      </c>
      <c r="D13" s="13">
        <f t="shared" si="0"/>
        <v>72237365</v>
      </c>
      <c r="E13" s="13">
        <f>E6-SUM(E7:E12)</f>
        <v>69428518</v>
      </c>
      <c r="F13" s="13">
        <f t="shared" si="0"/>
        <v>75733405</v>
      </c>
      <c r="G13" s="13">
        <f t="shared" si="0"/>
        <v>90719224</v>
      </c>
    </row>
    <row r="14" spans="1:7" x14ac:dyDescent="0.25">
      <c r="A14" s="37" t="s">
        <v>97</v>
      </c>
      <c r="B14" s="13"/>
      <c r="C14" s="13"/>
      <c r="D14" s="13"/>
      <c r="E14" s="13"/>
      <c r="F14" s="13"/>
    </row>
    <row r="15" spans="1:7" x14ac:dyDescent="0.25">
      <c r="A15" s="7" t="s">
        <v>67</v>
      </c>
      <c r="B15" s="9">
        <v>-16005384</v>
      </c>
      <c r="C15" s="18"/>
      <c r="D15" s="16" t="s">
        <v>2</v>
      </c>
      <c r="E15" s="10">
        <v>19512528</v>
      </c>
      <c r="F15" s="11">
        <v>-29582582</v>
      </c>
      <c r="G15" s="52">
        <v>-35298564</v>
      </c>
    </row>
    <row r="16" spans="1:7" x14ac:dyDescent="0.25">
      <c r="A16" s="7" t="s">
        <v>43</v>
      </c>
      <c r="B16" s="9">
        <v>-6166609</v>
      </c>
      <c r="C16" s="9">
        <v>-7828123</v>
      </c>
      <c r="D16" s="10">
        <v>-10051587</v>
      </c>
      <c r="E16" s="10">
        <v>-35045053</v>
      </c>
      <c r="F16" s="11">
        <v>-35683083</v>
      </c>
      <c r="G16" s="52">
        <v>-4313420</v>
      </c>
    </row>
    <row r="17" spans="1:7" x14ac:dyDescent="0.25">
      <c r="A17" s="7" t="s">
        <v>68</v>
      </c>
      <c r="B17" s="18"/>
      <c r="C17" s="18"/>
      <c r="D17" s="10">
        <v>-33557116</v>
      </c>
      <c r="E17" s="16" t="s">
        <v>2</v>
      </c>
      <c r="F17" s="17" t="s">
        <v>2</v>
      </c>
    </row>
    <row r="18" spans="1:7" x14ac:dyDescent="0.25">
      <c r="A18" s="7" t="s">
        <v>69</v>
      </c>
      <c r="B18" s="18"/>
      <c r="C18" s="18"/>
      <c r="D18" s="10">
        <v>7975000</v>
      </c>
      <c r="E18" s="10">
        <v>2528702</v>
      </c>
      <c r="F18" s="17" t="s">
        <v>2</v>
      </c>
    </row>
    <row r="19" spans="1:7" x14ac:dyDescent="0.25">
      <c r="A19" s="7" t="s">
        <v>44</v>
      </c>
      <c r="B19" s="18"/>
      <c r="C19" s="18"/>
      <c r="D19" s="16" t="s">
        <v>2</v>
      </c>
      <c r="E19" s="16" t="s">
        <v>2</v>
      </c>
      <c r="F19" s="11">
        <v>596050</v>
      </c>
    </row>
    <row r="20" spans="1:7" x14ac:dyDescent="0.25">
      <c r="A20" s="7" t="s">
        <v>70</v>
      </c>
      <c r="B20" s="9">
        <v>20400000</v>
      </c>
      <c r="C20" s="9">
        <v>78814349</v>
      </c>
      <c r="D20" s="10">
        <v>4630618</v>
      </c>
      <c r="E20" s="10">
        <v>7227285</v>
      </c>
      <c r="F20" s="11">
        <v>24500000</v>
      </c>
      <c r="G20" s="52">
        <v>1729040</v>
      </c>
    </row>
    <row r="21" spans="1:7" x14ac:dyDescent="0.25">
      <c r="A21" s="7" t="s">
        <v>71</v>
      </c>
      <c r="B21" s="18"/>
      <c r="C21" s="18"/>
      <c r="D21" s="16" t="s">
        <v>2</v>
      </c>
      <c r="E21" s="10">
        <v>2900000</v>
      </c>
      <c r="F21" s="17" t="s">
        <v>2</v>
      </c>
    </row>
    <row r="22" spans="1:7" x14ac:dyDescent="0.25">
      <c r="A22" s="7" t="s">
        <v>105</v>
      </c>
      <c r="B22" s="18"/>
      <c r="C22" s="18"/>
      <c r="D22" s="16"/>
      <c r="E22" s="10"/>
      <c r="F22" s="17"/>
      <c r="G22" s="52">
        <v>1381868</v>
      </c>
    </row>
    <row r="23" spans="1:7" x14ac:dyDescent="0.25">
      <c r="A23" s="7" t="s">
        <v>72</v>
      </c>
      <c r="B23" s="18"/>
      <c r="C23" s="9">
        <v>-43806102</v>
      </c>
      <c r="D23" s="10">
        <v>-33875319</v>
      </c>
      <c r="E23" s="10">
        <v>-5464813</v>
      </c>
      <c r="F23" s="17" t="s">
        <v>2</v>
      </c>
      <c r="G23" s="47">
        <v>-8960907</v>
      </c>
    </row>
    <row r="24" spans="1:7" x14ac:dyDescent="0.25">
      <c r="A24" s="7" t="s">
        <v>73</v>
      </c>
      <c r="B24" s="9">
        <v>7506000</v>
      </c>
      <c r="C24" s="9">
        <v>8700650</v>
      </c>
      <c r="D24" s="10">
        <v>9644550</v>
      </c>
      <c r="E24" s="10">
        <v>12453394</v>
      </c>
      <c r="F24" s="11">
        <v>12080400</v>
      </c>
      <c r="G24" s="52">
        <v>2646400</v>
      </c>
    </row>
    <row r="25" spans="1:7" x14ac:dyDescent="0.25">
      <c r="A25" s="7" t="s">
        <v>74</v>
      </c>
      <c r="B25" s="9">
        <v>-2014312</v>
      </c>
      <c r="C25" s="9">
        <f>2720000-2252238</f>
        <v>467762</v>
      </c>
      <c r="D25" s="10">
        <v>-3204006</v>
      </c>
      <c r="E25" s="10">
        <v>-6558010</v>
      </c>
      <c r="F25" s="11">
        <v>-6685813</v>
      </c>
      <c r="G25" s="52">
        <v>-2319195</v>
      </c>
    </row>
    <row r="26" spans="1:7" x14ac:dyDescent="0.25">
      <c r="A26" s="12"/>
      <c r="B26" s="41">
        <f>SUM(B15:B25)</f>
        <v>3719695</v>
      </c>
      <c r="C26" s="41">
        <f>SUM(C15:C25)</f>
        <v>36348536</v>
      </c>
      <c r="D26" s="41">
        <f t="shared" ref="D26:G26" si="1">SUM(D15:D25)</f>
        <v>-58437860</v>
      </c>
      <c r="E26" s="41">
        <f t="shared" si="1"/>
        <v>-2445967</v>
      </c>
      <c r="F26" s="41">
        <f t="shared" si="1"/>
        <v>-34775028</v>
      </c>
      <c r="G26" s="41">
        <f t="shared" si="1"/>
        <v>-45134778</v>
      </c>
    </row>
    <row r="27" spans="1:7" x14ac:dyDescent="0.25">
      <c r="A27" s="37" t="s">
        <v>98</v>
      </c>
      <c r="B27" s="41"/>
      <c r="C27" s="41"/>
      <c r="D27" s="41"/>
      <c r="E27" s="41"/>
      <c r="F27" s="41"/>
    </row>
    <row r="28" spans="1:7" x14ac:dyDescent="0.25">
      <c r="A28" s="7" t="s">
        <v>45</v>
      </c>
      <c r="B28" s="9">
        <v>-38568273</v>
      </c>
      <c r="C28" s="18">
        <v>-60358039</v>
      </c>
      <c r="D28" s="10">
        <v>-47069858</v>
      </c>
      <c r="E28" s="10">
        <v>-47069858</v>
      </c>
      <c r="F28" s="11">
        <v>-49506432</v>
      </c>
      <c r="G28" s="52">
        <v>-47104211</v>
      </c>
    </row>
    <row r="29" spans="1:7" x14ac:dyDescent="0.25">
      <c r="A29" s="12"/>
      <c r="B29" s="45">
        <f>B28</f>
        <v>-38568273</v>
      </c>
      <c r="C29" s="45">
        <f>C28</f>
        <v>-60358039</v>
      </c>
      <c r="D29" s="45">
        <f t="shared" ref="D29:F29" si="2">D28</f>
        <v>-47069858</v>
      </c>
      <c r="E29" s="45">
        <f t="shared" si="2"/>
        <v>-47069858</v>
      </c>
      <c r="F29" s="52">
        <f t="shared" si="2"/>
        <v>-49506432</v>
      </c>
      <c r="G29" s="52">
        <v>-47104211</v>
      </c>
    </row>
    <row r="30" spans="1:7" x14ac:dyDescent="0.25">
      <c r="A30" s="26" t="s">
        <v>99</v>
      </c>
      <c r="B30" s="46">
        <f>B29+B13+B26</f>
        <v>-23715107</v>
      </c>
      <c r="C30" s="46">
        <f>C29+C13+C26</f>
        <v>40826228</v>
      </c>
      <c r="D30" s="46">
        <f t="shared" ref="D30:G30" si="3">D29+D13+D26</f>
        <v>-33270353</v>
      </c>
      <c r="E30" s="46">
        <f t="shared" si="3"/>
        <v>19912693</v>
      </c>
      <c r="F30" s="46">
        <f t="shared" si="3"/>
        <v>-8548055</v>
      </c>
      <c r="G30" s="46">
        <f t="shared" si="3"/>
        <v>-1519765</v>
      </c>
    </row>
    <row r="31" spans="1:7" x14ac:dyDescent="0.25">
      <c r="A31" s="44" t="s">
        <v>100</v>
      </c>
      <c r="B31" s="9">
        <v>642993790</v>
      </c>
      <c r="C31" s="9">
        <v>619278682</v>
      </c>
      <c r="D31" s="10">
        <v>51931737</v>
      </c>
      <c r="E31" s="10">
        <v>18661384</v>
      </c>
      <c r="F31" s="11">
        <v>38574076</v>
      </c>
      <c r="G31" s="52">
        <v>30026022</v>
      </c>
    </row>
    <row r="32" spans="1:7" x14ac:dyDescent="0.25">
      <c r="A32" s="37" t="s">
        <v>101</v>
      </c>
      <c r="B32" s="46">
        <f>B30+B31</f>
        <v>619278683</v>
      </c>
      <c r="C32" s="46">
        <f t="shared" ref="C32:F32" si="4">C30+C31</f>
        <v>660104910</v>
      </c>
      <c r="D32" s="46">
        <f t="shared" si="4"/>
        <v>18661384</v>
      </c>
      <c r="E32" s="46">
        <f t="shared" si="4"/>
        <v>38574077</v>
      </c>
      <c r="F32" s="46">
        <f t="shared" si="4"/>
        <v>30026021</v>
      </c>
      <c r="G32" s="46">
        <f>G30+G31-2</f>
        <v>28506255</v>
      </c>
    </row>
    <row r="33" spans="1:7" x14ac:dyDescent="0.25">
      <c r="A33" s="43"/>
      <c r="B33" s="46"/>
      <c r="C33" s="46"/>
      <c r="D33" s="46"/>
      <c r="E33" s="46"/>
      <c r="F33" s="46"/>
    </row>
    <row r="34" spans="1:7" ht="16.5" thickBot="1" x14ac:dyDescent="0.3">
      <c r="A34" s="37" t="s">
        <v>102</v>
      </c>
      <c r="B34" s="24">
        <f>B13/('1'!C8/10)</f>
        <v>0.2483573317535028</v>
      </c>
      <c r="C34" s="24">
        <f>C13/('1'!D8/10)</f>
        <v>1.3774362990430096</v>
      </c>
      <c r="D34" s="24">
        <f>D13/('1'!E8/10)</f>
        <v>1.5346841496738741</v>
      </c>
      <c r="E34" s="24">
        <f>E13/('1'!F8/10)</f>
        <v>1.4750101434340421</v>
      </c>
      <c r="F34" s="24">
        <f>F13/('1'!G8/10)</f>
        <v>1.6089575838533441</v>
      </c>
      <c r="G34" s="24">
        <f>G13/('1'!H8/10)</f>
        <v>1.927331584471744</v>
      </c>
    </row>
    <row r="35" spans="1:7" x14ac:dyDescent="0.25">
      <c r="A35" s="37" t="s">
        <v>103</v>
      </c>
      <c r="B35" s="47">
        <f>'1'!C8/10</f>
        <v>44828437</v>
      </c>
      <c r="C35" s="47">
        <v>47069858</v>
      </c>
      <c r="D35" s="47">
        <v>47069858</v>
      </c>
      <c r="E35" s="47">
        <v>47069858</v>
      </c>
      <c r="F35" s="47">
        <v>47069858</v>
      </c>
      <c r="G35" s="47">
        <f>'1'!H8/10</f>
        <v>47069858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2020-04-12T05:50:18Z</dcterms:modified>
</cp:coreProperties>
</file>