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530" activeTab="2"/>
  </bookViews>
  <sheets>
    <sheet name="1" sheetId="1" r:id="rId1"/>
    <sheet name="2" sheetId="2" r:id="rId2"/>
    <sheet name="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D48" i="1" l="1"/>
  <c r="E49" i="1"/>
  <c r="G49" i="1"/>
  <c r="B30" i="3" l="1"/>
  <c r="B29" i="3"/>
  <c r="B27" i="3"/>
  <c r="B25" i="3"/>
  <c r="B23" i="3"/>
  <c r="B19" i="3"/>
  <c r="B14" i="3"/>
  <c r="B32" i="2"/>
  <c r="B31" i="2"/>
  <c r="B29" i="2"/>
  <c r="B25" i="2"/>
  <c r="B23" i="2"/>
  <c r="B16" i="2"/>
  <c r="B10" i="2"/>
  <c r="B8" i="2"/>
  <c r="B50" i="1"/>
  <c r="B51" i="1"/>
  <c r="B48" i="1"/>
  <c r="B49" i="1" s="1"/>
  <c r="B38" i="1"/>
  <c r="B32" i="1"/>
  <c r="B24" i="1"/>
  <c r="B20" i="1"/>
  <c r="B10" i="1"/>
  <c r="C23" i="2"/>
  <c r="C25" i="2"/>
  <c r="C29" i="2" s="1"/>
  <c r="C20" i="1"/>
  <c r="D14" i="3"/>
  <c r="D29" i="3" s="1"/>
  <c r="E14" i="3"/>
  <c r="D31" i="2"/>
  <c r="D16" i="2"/>
  <c r="E29" i="2"/>
  <c r="E25" i="2"/>
  <c r="F31" i="2"/>
  <c r="F29" i="2"/>
  <c r="F25" i="2"/>
  <c r="F23" i="2"/>
  <c r="C30" i="3" l="1"/>
  <c r="F30" i="3"/>
  <c r="G30" i="3"/>
  <c r="E30" i="3"/>
  <c r="D30" i="3"/>
  <c r="C32" i="2"/>
  <c r="F32" i="2"/>
  <c r="G32" i="2"/>
  <c r="E32" i="2"/>
  <c r="D32" i="2"/>
  <c r="C51" i="1"/>
  <c r="F51" i="1"/>
  <c r="G51" i="1"/>
  <c r="E51" i="1"/>
  <c r="D51" i="1"/>
  <c r="F10" i="2" l="1"/>
  <c r="G25" i="2"/>
  <c r="G24" i="1" l="1"/>
  <c r="G10" i="1"/>
  <c r="D32" i="1" l="1"/>
  <c r="C32" i="1"/>
  <c r="F32" i="1"/>
  <c r="E23" i="3" l="1"/>
  <c r="E19" i="3"/>
  <c r="E29" i="3"/>
  <c r="G14" i="3"/>
  <c r="F14" i="3"/>
  <c r="F29" i="3" s="1"/>
  <c r="E8" i="2"/>
  <c r="E10" i="2"/>
  <c r="E32" i="1"/>
  <c r="G32" i="1"/>
  <c r="E25" i="3" l="1"/>
  <c r="E27" i="3" s="1"/>
  <c r="E16" i="2"/>
  <c r="D23" i="3"/>
  <c r="C23" i="3"/>
  <c r="F23" i="3"/>
  <c r="G23" i="3"/>
  <c r="D19" i="3"/>
  <c r="C19" i="3"/>
  <c r="F19" i="3"/>
  <c r="G19" i="3"/>
  <c r="C14" i="3"/>
  <c r="C29" i="3" s="1"/>
  <c r="G29" i="3"/>
  <c r="D25" i="2"/>
  <c r="D10" i="2"/>
  <c r="C10" i="2"/>
  <c r="G10" i="2"/>
  <c r="D8" i="2"/>
  <c r="C8" i="2"/>
  <c r="F8" i="2"/>
  <c r="F16" i="2" s="1"/>
  <c r="G8" i="2"/>
  <c r="D24" i="1"/>
  <c r="C24" i="1"/>
  <c r="F24" i="1"/>
  <c r="E24" i="1"/>
  <c r="E38" i="1" s="1"/>
  <c r="D40" i="1"/>
  <c r="C40" i="1"/>
  <c r="F40" i="1"/>
  <c r="G40" i="1"/>
  <c r="E40" i="1"/>
  <c r="D10" i="1"/>
  <c r="C10" i="1"/>
  <c r="F10" i="1"/>
  <c r="E10" i="1"/>
  <c r="C7" i="1"/>
  <c r="F7" i="1"/>
  <c r="G7" i="1"/>
  <c r="D50" i="1" l="1"/>
  <c r="E23" i="2"/>
  <c r="F20" i="1"/>
  <c r="F49" i="1" s="1"/>
  <c r="E20" i="1"/>
  <c r="E48" i="1"/>
  <c r="D20" i="1"/>
  <c r="G20" i="1"/>
  <c r="G50" i="1"/>
  <c r="F50" i="1"/>
  <c r="E50" i="1"/>
  <c r="G16" i="2"/>
  <c r="G23" i="2" s="1"/>
  <c r="G29" i="2" s="1"/>
  <c r="D23" i="2"/>
  <c r="D29" i="2" s="1"/>
  <c r="C16" i="2"/>
  <c r="D25" i="3"/>
  <c r="D27" i="3" s="1"/>
  <c r="F25" i="3"/>
  <c r="F27" i="3" s="1"/>
  <c r="C25" i="3"/>
  <c r="C27" i="3" s="1"/>
  <c r="G25" i="3"/>
  <c r="G27" i="3" s="1"/>
  <c r="C50" i="1"/>
  <c r="G38" i="1"/>
  <c r="G48" i="1" s="1"/>
  <c r="F38" i="1"/>
  <c r="F48" i="1" s="1"/>
  <c r="C38" i="1"/>
  <c r="C48" i="1" s="1"/>
  <c r="C49" i="1" s="1"/>
  <c r="D38" i="1"/>
  <c r="D49" i="1" l="1"/>
  <c r="E31" i="2"/>
  <c r="G31" i="2"/>
  <c r="C31" i="2" l="1"/>
</calcChain>
</file>

<file path=xl/sharedStrings.xml><?xml version="1.0" encoding="utf-8"?>
<sst xmlns="http://schemas.openxmlformats.org/spreadsheetml/2006/main" count="83" uniqueCount="77">
  <si>
    <t>ASSETS</t>
  </si>
  <si>
    <t>NON CURRENT ASSETS</t>
  </si>
  <si>
    <t>CURRENT ASSETS</t>
  </si>
  <si>
    <t>Cash and Cash Equivalents</t>
  </si>
  <si>
    <t>Share Capital</t>
  </si>
  <si>
    <t>Retained Earnings</t>
  </si>
  <si>
    <t>Gross Profit</t>
  </si>
  <si>
    <t>Operating Profit</t>
  </si>
  <si>
    <t>Current</t>
  </si>
  <si>
    <t>Deferred</t>
  </si>
  <si>
    <t>Financial charges</t>
  </si>
  <si>
    <t>Inventories</t>
  </si>
  <si>
    <t>Accounts Receivable</t>
  </si>
  <si>
    <t>Advances, Deposits &amp; Pre-Payments</t>
  </si>
  <si>
    <t>Add: Other Income</t>
  </si>
  <si>
    <t>Collection from Turnover and Other Income</t>
  </si>
  <si>
    <t xml:space="preserve">Acquisition of Fixed Assets </t>
  </si>
  <si>
    <t>Dividend Paid</t>
  </si>
  <si>
    <t>Advance Income Tax</t>
  </si>
  <si>
    <t>BSEC Current Acoount</t>
  </si>
  <si>
    <t>Inter Project Current Account</t>
  </si>
  <si>
    <t>Revaluation Reserve</t>
  </si>
  <si>
    <t>General Reserve</t>
  </si>
  <si>
    <t>Share Premium</t>
  </si>
  <si>
    <t>Capital Reserve</t>
  </si>
  <si>
    <t>Account Payable</t>
  </si>
  <si>
    <t>Workers Profit Participation Fund and Welfare Fund</t>
  </si>
  <si>
    <t>Inter.Project Current Account</t>
  </si>
  <si>
    <t>Provision for Taxation</t>
  </si>
  <si>
    <t>Unpaid Dividend</t>
  </si>
  <si>
    <t>Long Term Loan</t>
  </si>
  <si>
    <t>Deferred Liability</t>
  </si>
  <si>
    <t>Administrative Expenses</t>
  </si>
  <si>
    <t>Selling Expenses</t>
  </si>
  <si>
    <t>Auditors Fees</t>
  </si>
  <si>
    <t>Managing Directors Remuneration</t>
  </si>
  <si>
    <t>Disposal of Fixed Assets</t>
  </si>
  <si>
    <t>Deferred Tax - assets</t>
  </si>
  <si>
    <t>Short term loan</t>
  </si>
  <si>
    <t>Property, Plant and Equipment</t>
  </si>
  <si>
    <t>BSEC Current Account</t>
  </si>
  <si>
    <t>ATLAS BANGLADESH LIMITED</t>
  </si>
  <si>
    <t>Obligatory Employee Retairement Benefit (Gratuity</t>
  </si>
  <si>
    <t>Balance Sheet</t>
  </si>
  <si>
    <t>Liabilities and Capital</t>
  </si>
  <si>
    <t>Liabilities</t>
  </si>
  <si>
    <t>Shareholders’ Equity</t>
  </si>
  <si>
    <t>Non Current Liabilities</t>
  </si>
  <si>
    <t>Current Liabilities</t>
  </si>
  <si>
    <t>Net assets value per share</t>
  </si>
  <si>
    <t>Shares to calculate NAVPS</t>
  </si>
  <si>
    <t>Income Statement</t>
  </si>
  <si>
    <t>Net Revenues</t>
  </si>
  <si>
    <t>Cost of goods sold</t>
  </si>
  <si>
    <t>Operating Incomes/Expenses</t>
  </si>
  <si>
    <t>Non-Operating Income/(Expenses)</t>
  </si>
  <si>
    <t>Profit Before contribution to WPPF</t>
  </si>
  <si>
    <t>Contribution to WPPF</t>
  </si>
  <si>
    <t>Profit Before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</si>
  <si>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</si>
  <si>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</si>
  <si>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</si>
  <si>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</si>
  <si>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</si>
  <si>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</si>
  <si>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</si>
  <si>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</si>
  <si>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</si>
  <si>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</si>
  <si>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</si>
  <si>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Others</t>
  </si>
  <si>
    <t>Purchase of raw materials and others</t>
  </si>
  <si>
    <t>Manufacturing and operating expense</t>
  </si>
  <si>
    <t>Value added tax</t>
  </si>
  <si>
    <t>Bank cahrges</t>
  </si>
  <si>
    <t>Incoem tax paid</t>
  </si>
  <si>
    <t>As at year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</si>
</sst>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;[Red]0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2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3" fontId="1" fillId="0" borderId="0" xfId="0" applyNumberFormat="1" applyFont="1" applyBorder="1"/>
    <xf numFmtId="0" fontId="1" fillId="0" borderId="2" xfId="0" applyFont="1" applyBorder="1"/>
    <xf numFmtId="3" fontId="0" fillId="0" borderId="0" xfId="0" applyNumberFormat="1" applyFont="1" applyBorder="1"/>
    <xf numFmtId="1" fontId="1" fillId="0" borderId="0" xfId="0" applyNumberFormat="1" applyFont="1"/>
    <xf numFmtId="2" fontId="0" fillId="0" borderId="0" xfId="0" applyNumberFormat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2" fontId="0" fillId="0" borderId="0" xfId="0" applyNumberFormat="1" applyFill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164" fontId="2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3" fontId="0" fillId="0" borderId="0" xfId="0" applyNumberFormat="1" applyAlignment="1">
      <alignment wrapText="1"/>
    </xf>
    <xf numFmtId="165" fontId="1" fillId="0" borderId="0" xfId="1" applyNumberFormat="1" applyFont="1" applyBorder="1"/>
    <xf numFmtId="165" fontId="0" fillId="0" borderId="0" xfId="1" applyNumberFormat="1" applyFont="1"/>
    <xf numFmtId="165" fontId="0" fillId="0" borderId="1" xfId="1" applyNumberFormat="1" applyFont="1" applyBorder="1"/>
    <xf numFmtId="165" fontId="1" fillId="0" borderId="0" xfId="1" applyNumberFormat="1" applyFont="1"/>
    <xf numFmtId="165" fontId="0" fillId="0" borderId="0" xfId="1" applyNumberFormat="1" applyFont="1" applyBorder="1"/>
    <xf numFmtId="165" fontId="0" fillId="0" borderId="0" xfId="1" applyNumberFormat="1" applyFont="1" applyFill="1" applyBorder="1"/>
    <xf numFmtId="165" fontId="1" fillId="0" borderId="2" xfId="1" applyNumberFormat="1" applyFont="1" applyBorder="1"/>
    <xf numFmtId="165" fontId="4" fillId="0" borderId="0" xfId="1" applyNumberFormat="1" applyFont="1" applyBorder="1"/>
    <xf numFmtId="165" fontId="0" fillId="0" borderId="0" xfId="1" applyNumberFormat="1" applyFont="1" applyFill="1"/>
    <xf numFmtId="165" fontId="0" fillId="0" borderId="0" xfId="1" applyNumberFormat="1" applyFont="1" applyAlignment="1">
      <alignment wrapText="1"/>
    </xf>
    <xf numFmtId="165" fontId="1" fillId="0" borderId="0" xfId="1" applyNumberFormat="1" applyFont="1" applyFill="1"/>
    <xf numFmtId="165" fontId="3" fillId="0" borderId="3" xfId="1" applyNumberFormat="1" applyFont="1" applyBorder="1"/>
    <xf numFmtId="165" fontId="3" fillId="0" borderId="3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1"/>
  <sheetViews>
    <sheetView workbookViewId="0">
      <pane xSplit="1" ySplit="5" topLeftCell="B36" activePane="bottomRight" state="frozen"/>
      <selection pane="topRight" activeCell="B1" sqref="B1"/>
      <selection pane="bottomLeft" activeCell="A6" sqref="A6"/>
      <selection pane="bottomRight" activeCell="D22" sqref="D22"/>
    </sheetView>
  </sheetViews>
  <sheetFormatPr defaultRowHeight="15" x14ac:dyDescent="0.25"/>
  <cols>
    <col min="1" max="1" width="34.5703125" customWidth="1"/>
    <col min="2" max="2" width="17.140625" customWidth="1"/>
    <col min="3" max="3" width="13.28515625" bestFit="1" customWidth="1"/>
    <col min="4" max="5" width="12.7109375" bestFit="1" customWidth="1"/>
    <col min="6" max="7" width="13.85546875" bestFit="1" customWidth="1"/>
  </cols>
  <sheetData>
    <row r="1" spans="1:7" x14ac:dyDescent="0.25">
      <c r="A1" s="19" t="s">
        <v>41</v>
      </c>
      <c r="B1" s="19"/>
    </row>
    <row r="2" spans="1:7" x14ac:dyDescent="0.25">
      <c r="A2" s="19" t="s">
        <v>43</v>
      </c>
      <c r="B2" s="19"/>
    </row>
    <row r="3" spans="1:7" x14ac:dyDescent="0.25">
      <c r="A3" s="19" t="s">
        <v>76</v>
      </c>
      <c r="B3" s="19"/>
    </row>
    <row r="4" spans="1:7" x14ac:dyDescent="0.25">
      <c r="C4" s="18"/>
      <c r="D4" s="18"/>
      <c r="E4" s="18"/>
      <c r="F4" s="18"/>
      <c r="G4" s="18"/>
    </row>
    <row r="5" spans="1:7" ht="15.75" x14ac:dyDescent="0.25">
      <c r="B5" s="25">
        <v>2013</v>
      </c>
      <c r="C5" s="25">
        <v>2014</v>
      </c>
      <c r="D5" s="25">
        <v>2015</v>
      </c>
      <c r="E5" s="25">
        <v>2016</v>
      </c>
      <c r="F5" s="25">
        <v>2017</v>
      </c>
      <c r="G5" s="25">
        <v>2018</v>
      </c>
    </row>
    <row r="6" spans="1:7" x14ac:dyDescent="0.25">
      <c r="A6" s="20" t="s">
        <v>0</v>
      </c>
      <c r="B6" s="26"/>
    </row>
    <row r="7" spans="1:7" x14ac:dyDescent="0.25">
      <c r="A7" s="21" t="s">
        <v>1</v>
      </c>
      <c r="B7" s="4">
        <v>3820254197</v>
      </c>
      <c r="C7" s="4">
        <f>SUM(C8)</f>
        <v>3816049070</v>
      </c>
      <c r="D7" s="4">
        <v>3812060480</v>
      </c>
      <c r="E7" s="4">
        <v>3808435896</v>
      </c>
      <c r="F7" s="4">
        <f t="shared" ref="F7:G7" si="0">SUM(F8)</f>
        <v>3805295842</v>
      </c>
      <c r="G7" s="4">
        <f t="shared" si="0"/>
        <v>3802775469</v>
      </c>
    </row>
    <row r="8" spans="1:7" x14ac:dyDescent="0.25">
      <c r="A8" s="6" t="s">
        <v>39</v>
      </c>
      <c r="B8" s="7">
        <v>3820254197</v>
      </c>
      <c r="C8" s="7">
        <v>3816049070</v>
      </c>
      <c r="D8" s="7">
        <v>3812060480</v>
      </c>
      <c r="E8" s="7">
        <v>3808435896</v>
      </c>
      <c r="F8" s="7">
        <v>3805295842</v>
      </c>
      <c r="G8" s="7">
        <v>3802775469</v>
      </c>
    </row>
    <row r="9" spans="1:7" x14ac:dyDescent="0.25">
      <c r="C9" s="1"/>
      <c r="D9" s="7"/>
      <c r="F9" s="1"/>
      <c r="G9" s="1"/>
    </row>
    <row r="10" spans="1:7" x14ac:dyDescent="0.25">
      <c r="A10" s="21" t="s">
        <v>2</v>
      </c>
      <c r="B10" s="4">
        <f>SUM(B11:B18)</f>
        <v>2356524343</v>
      </c>
      <c r="C10" s="4">
        <f>SUM(C11:C18)</f>
        <v>2001622924</v>
      </c>
      <c r="D10" s="4">
        <f t="shared" ref="D10:F10" si="1">SUM(D11:D18)</f>
        <v>1723918353</v>
      </c>
      <c r="E10" s="4">
        <f>SUM(E11:E18)</f>
        <v>1471393198</v>
      </c>
      <c r="F10" s="4">
        <f t="shared" si="1"/>
        <v>1375322696</v>
      </c>
      <c r="G10" s="4">
        <f>SUM(G11:G18)</f>
        <v>1421649405</v>
      </c>
    </row>
    <row r="11" spans="1:7" x14ac:dyDescent="0.25">
      <c r="A11" t="s">
        <v>11</v>
      </c>
      <c r="B11" s="1">
        <v>813867938</v>
      </c>
      <c r="C11" s="1">
        <v>97897791</v>
      </c>
      <c r="D11" s="1">
        <v>79046543</v>
      </c>
      <c r="E11" s="1">
        <v>216420764</v>
      </c>
      <c r="F11" s="1">
        <v>211763342</v>
      </c>
      <c r="G11" s="1">
        <v>138961293</v>
      </c>
    </row>
    <row r="12" spans="1:7" x14ac:dyDescent="0.25">
      <c r="A12" t="s">
        <v>12</v>
      </c>
      <c r="B12" s="1">
        <v>211892299</v>
      </c>
      <c r="C12" s="1">
        <v>52691010</v>
      </c>
      <c r="D12" s="1">
        <v>41190042</v>
      </c>
      <c r="E12" s="1">
        <v>25543177</v>
      </c>
      <c r="F12" s="1">
        <v>67290156</v>
      </c>
      <c r="G12" s="1">
        <v>145926187</v>
      </c>
    </row>
    <row r="13" spans="1:7" x14ac:dyDescent="0.25">
      <c r="A13" t="s">
        <v>19</v>
      </c>
      <c r="B13" s="1">
        <v>2147124</v>
      </c>
      <c r="C13" s="1">
        <v>4016158</v>
      </c>
      <c r="D13" s="1">
        <v>1803919</v>
      </c>
      <c r="E13" s="1"/>
      <c r="F13" s="1">
        <v>357970</v>
      </c>
      <c r="G13" s="1"/>
    </row>
    <row r="14" spans="1:7" x14ac:dyDescent="0.25">
      <c r="A14" t="s">
        <v>20</v>
      </c>
      <c r="B14" s="1">
        <v>6207599</v>
      </c>
      <c r="C14" s="1">
        <v>6122828</v>
      </c>
      <c r="D14" s="1">
        <v>6537169</v>
      </c>
      <c r="E14" s="1">
        <v>8086973</v>
      </c>
      <c r="F14" s="1">
        <v>9793220</v>
      </c>
      <c r="G14" s="1">
        <v>8631497</v>
      </c>
    </row>
    <row r="15" spans="1:7" x14ac:dyDescent="0.25">
      <c r="A15" t="s">
        <v>13</v>
      </c>
      <c r="B15" s="1">
        <v>108989544</v>
      </c>
      <c r="C15" s="1">
        <v>22559003</v>
      </c>
      <c r="D15" s="1">
        <v>25404625</v>
      </c>
      <c r="E15" s="1">
        <v>37733951</v>
      </c>
      <c r="F15" s="1">
        <v>27684004</v>
      </c>
      <c r="G15" s="1">
        <v>21555571</v>
      </c>
    </row>
    <row r="16" spans="1:7" x14ac:dyDescent="0.25">
      <c r="A16" t="s">
        <v>18</v>
      </c>
      <c r="B16" s="1">
        <v>903530583</v>
      </c>
      <c r="C16" s="1">
        <v>966313451</v>
      </c>
      <c r="D16" s="1">
        <v>773686945</v>
      </c>
      <c r="E16" s="1">
        <v>602878825</v>
      </c>
      <c r="F16" s="1">
        <v>610319912</v>
      </c>
      <c r="G16" s="1">
        <v>615455092</v>
      </c>
    </row>
    <row r="17" spans="1:7" x14ac:dyDescent="0.25">
      <c r="A17" t="s">
        <v>3</v>
      </c>
      <c r="B17" s="1">
        <v>309650483</v>
      </c>
      <c r="C17" s="1">
        <v>851734041</v>
      </c>
      <c r="D17" s="1">
        <v>795928770</v>
      </c>
      <c r="E17" s="1">
        <v>580729508</v>
      </c>
      <c r="F17" s="1">
        <v>448114092</v>
      </c>
      <c r="G17" s="1">
        <v>491119765</v>
      </c>
    </row>
    <row r="18" spans="1:7" x14ac:dyDescent="0.25">
      <c r="A18" t="s">
        <v>37</v>
      </c>
      <c r="B18" s="1">
        <v>238773</v>
      </c>
      <c r="C18" s="1">
        <v>288642</v>
      </c>
      <c r="D18" s="1">
        <v>320340</v>
      </c>
      <c r="F18" s="1"/>
      <c r="G18" s="1"/>
    </row>
    <row r="19" spans="1:7" x14ac:dyDescent="0.25">
      <c r="C19" s="1"/>
      <c r="D19" s="1"/>
      <c r="F19" s="1"/>
      <c r="G19" s="1"/>
    </row>
    <row r="20" spans="1:7" x14ac:dyDescent="0.25">
      <c r="A20" s="2"/>
      <c r="B20" s="4">
        <f>B7+B10</f>
        <v>6176778540</v>
      </c>
      <c r="C20" s="4">
        <f>C7+C10</f>
        <v>5817671994</v>
      </c>
      <c r="D20" s="4">
        <f>D7+D10</f>
        <v>5535978833</v>
      </c>
      <c r="E20" s="4">
        <f>E7+E10</f>
        <v>5279829094</v>
      </c>
      <c r="F20" s="4">
        <f t="shared" ref="F20:G20" si="2">F7+F10</f>
        <v>5180618538</v>
      </c>
      <c r="G20" s="4">
        <f t="shared" si="2"/>
        <v>5224424874</v>
      </c>
    </row>
    <row r="21" spans="1:7" x14ac:dyDescent="0.25">
      <c r="G21" s="1"/>
    </row>
    <row r="22" spans="1:7" ht="15.75" x14ac:dyDescent="0.25">
      <c r="A22" s="22" t="s">
        <v>44</v>
      </c>
      <c r="B22" s="27"/>
    </row>
    <row r="23" spans="1:7" ht="15.75" x14ac:dyDescent="0.25">
      <c r="A23" s="23" t="s">
        <v>45</v>
      </c>
      <c r="B23" s="23"/>
    </row>
    <row r="24" spans="1:7" x14ac:dyDescent="0.25">
      <c r="A24" s="21" t="s">
        <v>48</v>
      </c>
      <c r="B24" s="4">
        <f>SUM(B25:B30)</f>
        <v>913440198</v>
      </c>
      <c r="C24" s="4">
        <f>SUM(C25:C30)</f>
        <v>817508557</v>
      </c>
      <c r="D24" s="4">
        <f t="shared" ref="D24:F24" si="3">SUM(D25:D30)</f>
        <v>620777318</v>
      </c>
      <c r="E24" s="4">
        <f>SUM(E25:E30)</f>
        <v>421502955</v>
      </c>
      <c r="F24" s="4">
        <f t="shared" si="3"/>
        <v>421392949</v>
      </c>
      <c r="G24" s="4">
        <f>SUM(G25:G30)</f>
        <v>503012714</v>
      </c>
    </row>
    <row r="25" spans="1:7" x14ac:dyDescent="0.25">
      <c r="A25" t="s">
        <v>25</v>
      </c>
      <c r="B25" s="1">
        <v>170083363</v>
      </c>
      <c r="C25" s="1">
        <v>51321453</v>
      </c>
      <c r="D25" s="1">
        <v>50713891</v>
      </c>
      <c r="E25" s="1">
        <v>43532969</v>
      </c>
      <c r="F25" s="1">
        <v>41038817</v>
      </c>
      <c r="G25" s="1">
        <v>114274289</v>
      </c>
    </row>
    <row r="26" spans="1:7" ht="30" x14ac:dyDescent="0.25">
      <c r="A26" s="5" t="s">
        <v>26</v>
      </c>
      <c r="B26" s="28">
        <v>24554751</v>
      </c>
      <c r="C26" s="1">
        <v>18814378</v>
      </c>
      <c r="D26" s="1">
        <v>11992747</v>
      </c>
      <c r="E26" s="1">
        <v>11260805</v>
      </c>
      <c r="F26" s="1">
        <v>11260805</v>
      </c>
      <c r="G26" s="1">
        <v>11260805</v>
      </c>
    </row>
    <row r="27" spans="1:7" x14ac:dyDescent="0.25">
      <c r="A27" t="s">
        <v>27</v>
      </c>
      <c r="B27" s="1">
        <v>110731</v>
      </c>
      <c r="C27" s="1">
        <v>403404</v>
      </c>
      <c r="D27" s="1">
        <v>689640</v>
      </c>
      <c r="E27" s="1">
        <v>71190</v>
      </c>
      <c r="F27" s="1">
        <v>101330</v>
      </c>
      <c r="G27" s="1">
        <v>729646</v>
      </c>
    </row>
    <row r="28" spans="1:7" x14ac:dyDescent="0.25">
      <c r="A28" t="s">
        <v>28</v>
      </c>
      <c r="B28" s="1">
        <v>654287407</v>
      </c>
      <c r="C28" s="1">
        <v>693738314</v>
      </c>
      <c r="D28" s="1">
        <v>501796981</v>
      </c>
      <c r="E28" s="1">
        <v>310527439</v>
      </c>
      <c r="F28" s="1">
        <v>311514288</v>
      </c>
      <c r="G28" s="1">
        <v>313042412</v>
      </c>
    </row>
    <row r="29" spans="1:7" x14ac:dyDescent="0.25">
      <c r="A29" t="s">
        <v>40</v>
      </c>
      <c r="C29" s="1"/>
      <c r="D29" s="1"/>
      <c r="E29" s="1">
        <v>424</v>
      </c>
      <c r="F29" s="1"/>
      <c r="G29" s="1">
        <v>6042799</v>
      </c>
    </row>
    <row r="30" spans="1:7" x14ac:dyDescent="0.25">
      <c r="A30" t="s">
        <v>29</v>
      </c>
      <c r="B30" s="1">
        <v>64403946</v>
      </c>
      <c r="C30" s="1">
        <v>53231008</v>
      </c>
      <c r="D30" s="1">
        <v>55584059</v>
      </c>
      <c r="E30" s="1">
        <v>56110128</v>
      </c>
      <c r="F30" s="1">
        <v>57477709</v>
      </c>
      <c r="G30" s="1">
        <v>57662763</v>
      </c>
    </row>
    <row r="31" spans="1:7" x14ac:dyDescent="0.25">
      <c r="C31" s="1"/>
      <c r="D31" s="1"/>
      <c r="F31" s="1"/>
    </row>
    <row r="32" spans="1:7" x14ac:dyDescent="0.25">
      <c r="A32" s="21" t="s">
        <v>47</v>
      </c>
      <c r="B32" s="4">
        <f>SUM(B33:B36)</f>
        <v>345227101</v>
      </c>
      <c r="C32" s="4">
        <f>SUM(C33:C36)</f>
        <v>83452907</v>
      </c>
      <c r="D32" s="4">
        <f t="shared" ref="D32:F32" si="4">SUM(D33:D36)</f>
        <v>84874072</v>
      </c>
      <c r="E32" s="4">
        <f t="shared" ref="E32" si="5">SUM(E33:E36)</f>
        <v>247897218</v>
      </c>
      <c r="F32" s="4">
        <f t="shared" si="4"/>
        <v>247105649</v>
      </c>
      <c r="G32" s="4">
        <f>SUM(G33:G36)</f>
        <v>253742723</v>
      </c>
    </row>
    <row r="33" spans="1:7" x14ac:dyDescent="0.25">
      <c r="A33" t="s">
        <v>30</v>
      </c>
      <c r="B33" s="1">
        <v>3184296</v>
      </c>
      <c r="C33" s="1">
        <v>2184296</v>
      </c>
      <c r="D33" s="1">
        <v>2184296</v>
      </c>
      <c r="E33" s="1">
        <v>2184296</v>
      </c>
      <c r="F33" s="1">
        <v>2184296</v>
      </c>
      <c r="G33" s="1">
        <v>2184296</v>
      </c>
    </row>
    <row r="34" spans="1:7" ht="30" x14ac:dyDescent="0.25">
      <c r="A34" s="5" t="s">
        <v>42</v>
      </c>
      <c r="B34" s="5"/>
      <c r="C34" s="1"/>
      <c r="D34" s="1">
        <v>82689776</v>
      </c>
      <c r="E34" s="1">
        <v>91726032</v>
      </c>
      <c r="F34" s="1">
        <v>91221361</v>
      </c>
      <c r="G34" s="1">
        <v>98100172</v>
      </c>
    </row>
    <row r="35" spans="1:7" x14ac:dyDescent="0.25">
      <c r="A35" t="s">
        <v>31</v>
      </c>
      <c r="B35" s="1">
        <v>80108117</v>
      </c>
      <c r="C35" s="1">
        <v>81268611</v>
      </c>
      <c r="D35" s="1"/>
      <c r="E35" s="1">
        <v>153986890</v>
      </c>
      <c r="F35" s="1">
        <v>153699992</v>
      </c>
      <c r="G35" s="1">
        <v>153458255</v>
      </c>
    </row>
    <row r="36" spans="1:7" x14ac:dyDescent="0.25">
      <c r="A36" t="s">
        <v>38</v>
      </c>
      <c r="B36" s="1">
        <v>261934688</v>
      </c>
      <c r="C36" s="1"/>
      <c r="D36" s="1"/>
      <c r="E36" s="1"/>
      <c r="F36" s="1"/>
      <c r="G36" s="1"/>
    </row>
    <row r="37" spans="1:7" x14ac:dyDescent="0.25">
      <c r="A37" s="2"/>
      <c r="B37" s="2"/>
      <c r="D37" s="1"/>
      <c r="F37" s="1"/>
    </row>
    <row r="38" spans="1:7" x14ac:dyDescent="0.25">
      <c r="A38" s="2"/>
      <c r="B38" s="4">
        <f>B24+B32</f>
        <v>1258667299</v>
      </c>
      <c r="C38" s="4">
        <f>C24+C32</f>
        <v>900961464</v>
      </c>
      <c r="D38" s="4">
        <f t="shared" ref="D38:G38" si="6">D24+D32</f>
        <v>705651390</v>
      </c>
      <c r="E38" s="4">
        <f>E24+E32</f>
        <v>669400173</v>
      </c>
      <c r="F38" s="4">
        <f t="shared" si="6"/>
        <v>668498598</v>
      </c>
      <c r="G38" s="4">
        <f t="shared" si="6"/>
        <v>756755437</v>
      </c>
    </row>
    <row r="39" spans="1:7" x14ac:dyDescent="0.25">
      <c r="A39" s="2"/>
      <c r="B39" s="2"/>
      <c r="C39" s="2"/>
      <c r="D39" s="2"/>
      <c r="F39" s="2"/>
    </row>
    <row r="40" spans="1:7" x14ac:dyDescent="0.25">
      <c r="A40" s="21" t="s">
        <v>46</v>
      </c>
      <c r="B40" s="4">
        <f>SUM(B41:B46)</f>
        <v>4918111241</v>
      </c>
      <c r="C40" s="4">
        <f>SUM(C41:C46)</f>
        <v>4916710530</v>
      </c>
      <c r="D40" s="4">
        <f t="shared" ref="D40:G40" si="7">SUM(D41:D46)</f>
        <v>4830327443</v>
      </c>
      <c r="E40" s="4">
        <f>SUM(E41:E46)</f>
        <v>4610428921</v>
      </c>
      <c r="F40" s="4">
        <f t="shared" si="7"/>
        <v>4512119940</v>
      </c>
      <c r="G40" s="4">
        <f t="shared" si="7"/>
        <v>4467669437</v>
      </c>
    </row>
    <row r="41" spans="1:7" x14ac:dyDescent="0.25">
      <c r="A41" t="s">
        <v>4</v>
      </c>
      <c r="B41" s="1">
        <v>237037020</v>
      </c>
      <c r="C41" s="1">
        <v>237037020</v>
      </c>
      <c r="D41" s="1">
        <v>237037020</v>
      </c>
      <c r="E41" s="1">
        <v>260740720</v>
      </c>
      <c r="F41" s="1">
        <v>273777750</v>
      </c>
      <c r="G41" s="1">
        <v>301155530</v>
      </c>
    </row>
    <row r="42" spans="1:7" x14ac:dyDescent="0.25">
      <c r="A42" t="s">
        <v>24</v>
      </c>
      <c r="B42" s="1">
        <v>5215219</v>
      </c>
      <c r="C42" s="1">
        <v>5215219</v>
      </c>
      <c r="D42" s="1">
        <v>5215219</v>
      </c>
      <c r="E42" s="1">
        <v>5215219</v>
      </c>
      <c r="F42" s="1">
        <v>5215219</v>
      </c>
      <c r="G42" s="1">
        <v>5215219</v>
      </c>
    </row>
    <row r="43" spans="1:7" x14ac:dyDescent="0.25">
      <c r="A43" t="s">
        <v>22</v>
      </c>
      <c r="B43" s="1">
        <v>18000000</v>
      </c>
      <c r="C43" s="1">
        <v>18000000</v>
      </c>
      <c r="D43" s="1">
        <v>18000000</v>
      </c>
      <c r="E43" s="1">
        <v>18000000</v>
      </c>
      <c r="F43" s="1">
        <v>18000000</v>
      </c>
      <c r="G43" s="1">
        <v>18000000</v>
      </c>
    </row>
    <row r="44" spans="1:7" x14ac:dyDescent="0.25">
      <c r="A44" t="s">
        <v>23</v>
      </c>
      <c r="B44" s="1">
        <v>158182500</v>
      </c>
      <c r="C44" s="1">
        <v>158182500</v>
      </c>
      <c r="D44" s="1">
        <v>158182500</v>
      </c>
      <c r="E44" s="1">
        <v>158182500</v>
      </c>
      <c r="F44" s="1">
        <v>158182500</v>
      </c>
      <c r="G44" s="1">
        <v>158182500</v>
      </c>
    </row>
    <row r="45" spans="1:7" x14ac:dyDescent="0.25">
      <c r="A45" t="s">
        <v>5</v>
      </c>
      <c r="B45" s="1">
        <v>704636900</v>
      </c>
      <c r="C45" s="1">
        <v>704758206</v>
      </c>
      <c r="D45" s="1">
        <v>620110550</v>
      </c>
      <c r="E45" s="1">
        <v>531581632</v>
      </c>
      <c r="F45" s="1">
        <v>421106185</v>
      </c>
      <c r="G45" s="1">
        <v>349989684</v>
      </c>
    </row>
    <row r="46" spans="1:7" x14ac:dyDescent="0.25">
      <c r="A46" t="s">
        <v>21</v>
      </c>
      <c r="B46" s="1">
        <v>3795039602</v>
      </c>
      <c r="C46" s="1">
        <v>3793517585</v>
      </c>
      <c r="D46" s="1">
        <v>3791782154</v>
      </c>
      <c r="E46" s="1">
        <v>3636708850</v>
      </c>
      <c r="F46" s="1">
        <v>3635838286</v>
      </c>
      <c r="G46" s="1">
        <v>3635126504</v>
      </c>
    </row>
    <row r="47" spans="1:7" x14ac:dyDescent="0.25">
      <c r="C47" s="1"/>
      <c r="F47" s="1"/>
    </row>
    <row r="48" spans="1:7" x14ac:dyDescent="0.25">
      <c r="A48" s="2"/>
      <c r="B48" s="4">
        <f t="shared" ref="B48:G48" si="8">B40+B38</f>
        <v>6176778540</v>
      </c>
      <c r="C48" s="4">
        <f t="shared" si="8"/>
        <v>5817671994</v>
      </c>
      <c r="D48" s="4">
        <f t="shared" si="8"/>
        <v>5535978833</v>
      </c>
      <c r="E48" s="4">
        <f t="shared" si="8"/>
        <v>5279829094</v>
      </c>
      <c r="F48" s="4">
        <f t="shared" si="8"/>
        <v>5180618538</v>
      </c>
      <c r="G48" s="4">
        <f t="shared" si="8"/>
        <v>5224424874</v>
      </c>
    </row>
    <row r="49" spans="1:7" x14ac:dyDescent="0.25">
      <c r="B49" t="str">
        <f>IF(B20=B48,"OK","Not OK")</f>
        <v>OK</v>
      </c>
      <c r="C49" t="str">
        <f t="shared" ref="C49:G49" si="9">IF(C20=C48,"OK","Not OK")</f>
        <v>OK</v>
      </c>
      <c r="D49" t="str">
        <f t="shared" si="9"/>
        <v>OK</v>
      </c>
      <c r="E49" t="str">
        <f t="shared" si="9"/>
        <v>OK</v>
      </c>
      <c r="F49" t="str">
        <f t="shared" si="9"/>
        <v>OK</v>
      </c>
      <c r="G49" t="str">
        <f t="shared" si="9"/>
        <v>OK</v>
      </c>
    </row>
    <row r="50" spans="1:7" x14ac:dyDescent="0.25">
      <c r="A50" s="24" t="s">
        <v>49</v>
      </c>
      <c r="B50" s="12">
        <f t="shared" ref="B50:G50" si="10">B40/(B41/10)</f>
        <v>207.48283289251611</v>
      </c>
      <c r="C50" s="12">
        <f t="shared" si="10"/>
        <v>207.42374039295635</v>
      </c>
      <c r="D50" s="12">
        <f t="shared" si="10"/>
        <v>203.77945364821073</v>
      </c>
      <c r="E50" s="12">
        <f t="shared" si="10"/>
        <v>176.82044143316011</v>
      </c>
      <c r="F50" s="12">
        <f t="shared" si="10"/>
        <v>164.80959245227197</v>
      </c>
      <c r="G50" s="12">
        <f t="shared" si="10"/>
        <v>148.35090150926334</v>
      </c>
    </row>
    <row r="51" spans="1:7" x14ac:dyDescent="0.25">
      <c r="A51" s="24" t="s">
        <v>50</v>
      </c>
      <c r="B51" s="1">
        <f>B41/10</f>
        <v>23703702</v>
      </c>
      <c r="C51" s="1">
        <f>C41/10</f>
        <v>23703702</v>
      </c>
      <c r="D51" s="1">
        <f>D41/10</f>
        <v>23703702</v>
      </c>
      <c r="E51" s="1">
        <f>E41/10</f>
        <v>26074072</v>
      </c>
      <c r="F51" s="1">
        <f t="shared" ref="F51:G51" si="11">F41/10</f>
        <v>27377775</v>
      </c>
      <c r="G51" s="1">
        <f t="shared" si="11"/>
        <v>30115553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8"/>
  <sheetViews>
    <sheetView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I31" sqref="I31"/>
    </sheetView>
  </sheetViews>
  <sheetFormatPr defaultRowHeight="15" x14ac:dyDescent="0.25"/>
  <cols>
    <col min="1" max="1" width="30.28515625" customWidth="1"/>
    <col min="2" max="3" width="14.28515625" bestFit="1" customWidth="1"/>
    <col min="4" max="7" width="12.5703125" bestFit="1" customWidth="1"/>
    <col min="8" max="8" width="11.85546875" bestFit="1" customWidth="1"/>
  </cols>
  <sheetData>
    <row r="1" spans="1:8" x14ac:dyDescent="0.25">
      <c r="A1" s="19" t="s">
        <v>41</v>
      </c>
      <c r="B1" s="19"/>
    </row>
    <row r="2" spans="1:8" ht="15.75" x14ac:dyDescent="0.25">
      <c r="A2" s="19" t="s">
        <v>51</v>
      </c>
      <c r="B2" s="19"/>
      <c r="C2" s="3"/>
      <c r="D2" s="3"/>
      <c r="F2" s="3"/>
    </row>
    <row r="3" spans="1:8" ht="15.75" x14ac:dyDescent="0.25">
      <c r="A3" s="19" t="s">
        <v>76</v>
      </c>
      <c r="B3" s="19"/>
      <c r="C3" s="3"/>
      <c r="D3" s="3"/>
      <c r="F3" s="3"/>
    </row>
    <row r="4" spans="1:8" x14ac:dyDescent="0.25">
      <c r="C4" s="18"/>
      <c r="D4" s="18"/>
      <c r="E4" s="18"/>
      <c r="F4" s="18"/>
      <c r="G4" s="18"/>
    </row>
    <row r="5" spans="1:8" ht="15.75" x14ac:dyDescent="0.25">
      <c r="A5" s="3"/>
      <c r="B5" s="3">
        <v>2013</v>
      </c>
      <c r="C5" s="25">
        <v>2014</v>
      </c>
      <c r="D5" s="25">
        <v>2015</v>
      </c>
      <c r="E5" s="25">
        <v>2016</v>
      </c>
      <c r="F5" s="25">
        <v>2017</v>
      </c>
      <c r="G5" s="25">
        <v>2018</v>
      </c>
    </row>
    <row r="6" spans="1:8" x14ac:dyDescent="0.25">
      <c r="A6" s="24" t="s">
        <v>52</v>
      </c>
      <c r="B6" s="29">
        <v>4474408623</v>
      </c>
      <c r="C6" s="30">
        <v>2119563141</v>
      </c>
      <c r="D6" s="30">
        <v>155236773</v>
      </c>
      <c r="E6" s="30">
        <v>235828889</v>
      </c>
      <c r="F6" s="30">
        <v>139565805</v>
      </c>
      <c r="G6" s="30">
        <v>229292112</v>
      </c>
    </row>
    <row r="7" spans="1:8" x14ac:dyDescent="0.25">
      <c r="A7" t="s">
        <v>53</v>
      </c>
      <c r="B7" s="30">
        <v>4098613530</v>
      </c>
      <c r="C7" s="31">
        <v>1931252640</v>
      </c>
      <c r="D7" s="31">
        <v>161923292</v>
      </c>
      <c r="E7" s="30">
        <v>235370640</v>
      </c>
      <c r="F7" s="31">
        <v>153365173</v>
      </c>
      <c r="G7" s="31">
        <v>220379359</v>
      </c>
      <c r="H7" s="1"/>
    </row>
    <row r="8" spans="1:8" x14ac:dyDescent="0.25">
      <c r="A8" s="24" t="s">
        <v>6</v>
      </c>
      <c r="B8" s="32">
        <f>B6-B7</f>
        <v>375795093</v>
      </c>
      <c r="C8" s="32">
        <f>C6-C7</f>
        <v>188310501</v>
      </c>
      <c r="D8" s="32">
        <f t="shared" ref="D8:G8" si="0">D6-D7</f>
        <v>-6686519</v>
      </c>
      <c r="E8" s="32">
        <f t="shared" ref="E8" si="1">E6-E7</f>
        <v>458249</v>
      </c>
      <c r="F8" s="32">
        <f t="shared" si="0"/>
        <v>-13799368</v>
      </c>
      <c r="G8" s="32">
        <f t="shared" si="0"/>
        <v>8912753</v>
      </c>
    </row>
    <row r="9" spans="1:8" x14ac:dyDescent="0.25">
      <c r="A9" s="2"/>
      <c r="B9" s="32"/>
      <c r="C9" s="32"/>
      <c r="D9" s="32"/>
      <c r="E9" s="32"/>
      <c r="F9" s="32"/>
      <c r="G9" s="32"/>
    </row>
    <row r="10" spans="1:8" x14ac:dyDescent="0.25">
      <c r="A10" s="24" t="s">
        <v>54</v>
      </c>
      <c r="B10" s="32">
        <f>SUM(B11:B14)</f>
        <v>83083760</v>
      </c>
      <c r="C10" s="32">
        <f>SUM(C11:C14)</f>
        <v>61020780</v>
      </c>
      <c r="D10" s="32">
        <f t="shared" ref="D10:G10" si="2">SUM(D11:D14)</f>
        <v>56149421</v>
      </c>
      <c r="E10" s="32">
        <f t="shared" ref="E10" si="3">SUM(E11:E14)</f>
        <v>77134199</v>
      </c>
      <c r="F10" s="32">
        <f t="shared" si="2"/>
        <v>81544285</v>
      </c>
      <c r="G10" s="32">
        <f t="shared" si="2"/>
        <v>69132341</v>
      </c>
    </row>
    <row r="11" spans="1:8" x14ac:dyDescent="0.25">
      <c r="A11" t="s">
        <v>35</v>
      </c>
      <c r="B11" s="30">
        <v>712598</v>
      </c>
      <c r="C11" s="30">
        <v>665045</v>
      </c>
      <c r="D11" s="30">
        <v>680880</v>
      </c>
      <c r="E11" s="30">
        <v>1029985</v>
      </c>
      <c r="F11" s="30">
        <v>1272196</v>
      </c>
      <c r="G11" s="30">
        <v>1107990</v>
      </c>
      <c r="H11" s="1"/>
    </row>
    <row r="12" spans="1:8" x14ac:dyDescent="0.25">
      <c r="A12" s="6" t="s">
        <v>34</v>
      </c>
      <c r="B12" s="30">
        <v>76000</v>
      </c>
      <c r="C12" s="30">
        <v>97750</v>
      </c>
      <c r="D12" s="30">
        <v>52813</v>
      </c>
      <c r="E12" s="30">
        <v>57500</v>
      </c>
      <c r="F12" s="30">
        <v>69000</v>
      </c>
      <c r="G12" s="30">
        <v>69000</v>
      </c>
      <c r="H12" s="1"/>
    </row>
    <row r="13" spans="1:8" x14ac:dyDescent="0.25">
      <c r="A13" t="s">
        <v>32</v>
      </c>
      <c r="B13" s="30">
        <v>48307266</v>
      </c>
      <c r="C13" s="30">
        <v>47915216</v>
      </c>
      <c r="D13" s="30">
        <v>43488262</v>
      </c>
      <c r="E13" s="30">
        <v>59377381</v>
      </c>
      <c r="F13" s="30">
        <v>55992296</v>
      </c>
      <c r="G13" s="30">
        <v>51803619</v>
      </c>
      <c r="H13" s="1"/>
    </row>
    <row r="14" spans="1:8" x14ac:dyDescent="0.25">
      <c r="A14" t="s">
        <v>33</v>
      </c>
      <c r="B14" s="30">
        <v>33987896</v>
      </c>
      <c r="C14" s="30">
        <v>12342769</v>
      </c>
      <c r="D14" s="30">
        <v>11927466</v>
      </c>
      <c r="E14" s="30">
        <v>16669333</v>
      </c>
      <c r="F14" s="30">
        <v>24210793</v>
      </c>
      <c r="G14" s="30">
        <v>16151732</v>
      </c>
      <c r="H14" s="1"/>
    </row>
    <row r="15" spans="1:8" ht="15.75" customHeight="1" x14ac:dyDescent="0.25">
      <c r="B15" s="30"/>
      <c r="C15" s="30"/>
      <c r="D15" s="30"/>
      <c r="E15" s="30"/>
      <c r="F15" s="30"/>
      <c r="G15" s="30"/>
    </row>
    <row r="16" spans="1:8" x14ac:dyDescent="0.25">
      <c r="A16" s="24" t="s">
        <v>7</v>
      </c>
      <c r="B16" s="32">
        <f>B8-B10</f>
        <v>292711333</v>
      </c>
      <c r="C16" s="32">
        <f>C8-C10</f>
        <v>127289721</v>
      </c>
      <c r="D16" s="32">
        <f>D8-D10</f>
        <v>-62835940</v>
      </c>
      <c r="E16" s="32">
        <f>E8-E10</f>
        <v>-76675950</v>
      </c>
      <c r="F16" s="32">
        <f>F8-F10</f>
        <v>-95343653</v>
      </c>
      <c r="G16" s="32">
        <f t="shared" ref="G16" si="4">G8-G10</f>
        <v>-60219588</v>
      </c>
    </row>
    <row r="17" spans="1:8" x14ac:dyDescent="0.25">
      <c r="A17" s="10" t="s">
        <v>55</v>
      </c>
      <c r="B17" s="29"/>
      <c r="C17" s="32"/>
      <c r="D17" s="32"/>
      <c r="E17" s="32"/>
      <c r="F17" s="32"/>
      <c r="G17" s="32"/>
    </row>
    <row r="18" spans="1:8" x14ac:dyDescent="0.25">
      <c r="A18" t="s">
        <v>10</v>
      </c>
      <c r="B18" s="30">
        <v>2271139</v>
      </c>
      <c r="C18" s="30">
        <v>523522</v>
      </c>
      <c r="D18" s="30">
        <v>628439</v>
      </c>
      <c r="E18" s="30">
        <v>974605</v>
      </c>
      <c r="F18" s="30">
        <v>464217</v>
      </c>
      <c r="G18" s="30">
        <v>588518</v>
      </c>
      <c r="H18" s="1"/>
    </row>
    <row r="19" spans="1:8" x14ac:dyDescent="0.25">
      <c r="A19" t="s">
        <v>14</v>
      </c>
      <c r="B19" s="30">
        <v>12241302</v>
      </c>
      <c r="C19" s="30">
        <v>41020752</v>
      </c>
      <c r="D19" s="30">
        <v>76601326</v>
      </c>
      <c r="E19" s="30">
        <v>46719999</v>
      </c>
      <c r="F19" s="30">
        <v>24908945</v>
      </c>
      <c r="G19" s="30">
        <v>25395235</v>
      </c>
    </row>
    <row r="20" spans="1:8" x14ac:dyDescent="0.25">
      <c r="B20" s="30"/>
      <c r="C20" s="30"/>
      <c r="D20" s="30"/>
      <c r="E20" s="30"/>
      <c r="F20" s="30"/>
      <c r="G20" s="30"/>
    </row>
    <row r="21" spans="1:8" x14ac:dyDescent="0.25">
      <c r="A21" s="24" t="s">
        <v>56</v>
      </c>
      <c r="B21" s="29"/>
      <c r="C21" s="30"/>
      <c r="D21" s="30"/>
      <c r="E21" s="30"/>
      <c r="F21" s="30"/>
      <c r="G21" s="30"/>
    </row>
    <row r="22" spans="1:8" x14ac:dyDescent="0.25">
      <c r="A22" t="s">
        <v>57</v>
      </c>
      <c r="B22" s="30">
        <v>15134075</v>
      </c>
      <c r="C22" s="36">
        <v>8389348</v>
      </c>
      <c r="D22" s="36">
        <v>656847</v>
      </c>
      <c r="E22" s="30">
        <v>0</v>
      </c>
      <c r="F22" s="33"/>
      <c r="G22" s="33"/>
      <c r="H22" s="1"/>
    </row>
    <row r="23" spans="1:8" x14ac:dyDescent="0.25">
      <c r="A23" s="24" t="s">
        <v>58</v>
      </c>
      <c r="B23" s="29">
        <f t="shared" ref="B23:G23" si="5">B16-B18+B19-B22</f>
        <v>287547421</v>
      </c>
      <c r="C23" s="29">
        <f t="shared" si="5"/>
        <v>159397603</v>
      </c>
      <c r="D23" s="29">
        <f t="shared" si="5"/>
        <v>12480100</v>
      </c>
      <c r="E23" s="29">
        <f>E16-E18+E19+E22</f>
        <v>-30930556</v>
      </c>
      <c r="F23" s="29">
        <f t="shared" si="5"/>
        <v>-70898925</v>
      </c>
      <c r="G23" s="29">
        <f t="shared" si="5"/>
        <v>-35412871</v>
      </c>
    </row>
    <row r="24" spans="1:8" x14ac:dyDescent="0.25">
      <c r="B24" s="30"/>
      <c r="C24" s="29"/>
      <c r="D24" s="29"/>
      <c r="E24" s="32"/>
      <c r="F24" s="32"/>
      <c r="G24" s="32"/>
    </row>
    <row r="25" spans="1:8" x14ac:dyDescent="0.25">
      <c r="A25" s="21" t="s">
        <v>28</v>
      </c>
      <c r="B25" s="29">
        <f t="shared" ref="B25:D25" si="6">SUM(B26:B27)</f>
        <v>70929214</v>
      </c>
      <c r="C25" s="29">
        <f t="shared" si="6"/>
        <v>39401038</v>
      </c>
      <c r="D25" s="29">
        <f t="shared" si="6"/>
        <v>3088327</v>
      </c>
      <c r="E25" s="29">
        <f>SUM(E26:E27)</f>
        <v>1707958</v>
      </c>
      <c r="F25" s="29">
        <f>SUM(F26:F27)</f>
        <v>990140</v>
      </c>
      <c r="G25" s="29">
        <f>SUM(G26:G27)</f>
        <v>1523647</v>
      </c>
    </row>
    <row r="26" spans="1:8" x14ac:dyDescent="0.25">
      <c r="A26" t="s">
        <v>8</v>
      </c>
      <c r="B26" s="30">
        <v>71167987</v>
      </c>
      <c r="C26" s="33">
        <v>39450907</v>
      </c>
      <c r="D26" s="33">
        <v>3056629</v>
      </c>
      <c r="E26" s="34">
        <v>1695293</v>
      </c>
      <c r="F26" s="33">
        <v>986849</v>
      </c>
      <c r="G26" s="33">
        <v>1528124</v>
      </c>
    </row>
    <row r="27" spans="1:8" x14ac:dyDescent="0.25">
      <c r="A27" s="6" t="s">
        <v>9</v>
      </c>
      <c r="B27" s="30">
        <v>-238773</v>
      </c>
      <c r="C27" s="33">
        <v>-49869</v>
      </c>
      <c r="D27" s="33">
        <v>31698</v>
      </c>
      <c r="E27" s="34">
        <v>12665</v>
      </c>
      <c r="F27" s="33">
        <v>3291</v>
      </c>
      <c r="G27" s="33">
        <v>-4477</v>
      </c>
    </row>
    <row r="28" spans="1:8" x14ac:dyDescent="0.25">
      <c r="A28" s="6"/>
      <c r="B28" s="30"/>
      <c r="C28" s="33"/>
      <c r="D28" s="33"/>
      <c r="E28" s="30"/>
      <c r="F28" s="33"/>
      <c r="G28" s="33"/>
    </row>
    <row r="29" spans="1:8" x14ac:dyDescent="0.25">
      <c r="A29" s="24" t="s">
        <v>59</v>
      </c>
      <c r="B29" s="35">
        <f t="shared" ref="B29:G29" si="7">SUM(B23-B25)</f>
        <v>216618207</v>
      </c>
      <c r="C29" s="35">
        <f t="shared" si="7"/>
        <v>119996565</v>
      </c>
      <c r="D29" s="35">
        <f t="shared" si="7"/>
        <v>9391773</v>
      </c>
      <c r="E29" s="35">
        <f t="shared" si="7"/>
        <v>-32638514</v>
      </c>
      <c r="F29" s="35">
        <f t="shared" si="7"/>
        <v>-71889065</v>
      </c>
      <c r="G29" s="35">
        <f t="shared" si="7"/>
        <v>-36936518</v>
      </c>
    </row>
    <row r="30" spans="1:8" x14ac:dyDescent="0.25">
      <c r="A30" s="2"/>
      <c r="B30" s="2"/>
      <c r="C30" s="9"/>
      <c r="D30" s="9"/>
      <c r="E30" s="9"/>
      <c r="F30" s="9"/>
      <c r="G30" s="9"/>
    </row>
    <row r="31" spans="1:8" x14ac:dyDescent="0.25">
      <c r="A31" s="24" t="s">
        <v>60</v>
      </c>
      <c r="B31" s="17">
        <f>B29/('1'!B41/10)</f>
        <v>9.1385812646480282</v>
      </c>
      <c r="C31" s="17">
        <f>C29/('1'!C41/10)</f>
        <v>5.062355449794298</v>
      </c>
      <c r="D31" s="13">
        <f>D29/('1'!D41/10)</f>
        <v>0.39621545191548563</v>
      </c>
      <c r="E31" s="13">
        <f>E29/('1'!E41/10)</f>
        <v>-1.2517612899128299</v>
      </c>
      <c r="F31" s="13">
        <f>F29/('1'!F41/10)</f>
        <v>-2.62581838735982</v>
      </c>
      <c r="G31" s="13">
        <f>G29/('1'!G41/10)</f>
        <v>-1.226493101421714</v>
      </c>
    </row>
    <row r="32" spans="1:8" x14ac:dyDescent="0.25">
      <c r="A32" s="10" t="s">
        <v>61</v>
      </c>
      <c r="B32" s="11">
        <f>'1'!B41/10</f>
        <v>23703702</v>
      </c>
      <c r="C32" s="11">
        <f>'1'!C41/10</f>
        <v>23703702</v>
      </c>
      <c r="D32" s="11">
        <f>'1'!D41/10</f>
        <v>23703702</v>
      </c>
      <c r="E32" s="11">
        <f>'1'!E41/10</f>
        <v>26074072</v>
      </c>
      <c r="F32" s="11">
        <f>'1'!F41/10</f>
        <v>27377775</v>
      </c>
      <c r="G32" s="11">
        <f>'1'!G41/10</f>
        <v>30115553</v>
      </c>
    </row>
    <row r="33" spans="4:4" x14ac:dyDescent="0.25">
      <c r="D33" s="11"/>
    </row>
    <row r="58" spans="1:2" x14ac:dyDescent="0.25">
      <c r="A58" s="8"/>
      <c r="B58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0"/>
  <sheetViews>
    <sheetView tabSelected="1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D35" sqref="D35"/>
    </sheetView>
  </sheetViews>
  <sheetFormatPr defaultRowHeight="15" x14ac:dyDescent="0.25"/>
  <cols>
    <col min="1" max="1" width="40.42578125" customWidth="1"/>
    <col min="2" max="3" width="15" bestFit="1" customWidth="1"/>
    <col min="4" max="4" width="12.5703125" style="15" bestFit="1" customWidth="1"/>
    <col min="5" max="6" width="13.42578125" bestFit="1" customWidth="1"/>
    <col min="7" max="7" width="12.5703125" bestFit="1" customWidth="1"/>
  </cols>
  <sheetData>
    <row r="1" spans="1:7" x14ac:dyDescent="0.25">
      <c r="A1" s="19" t="s">
        <v>41</v>
      </c>
      <c r="B1" s="19"/>
    </row>
    <row r="2" spans="1:7" ht="15.75" x14ac:dyDescent="0.25">
      <c r="A2" s="19" t="s">
        <v>51</v>
      </c>
      <c r="B2" s="19"/>
      <c r="C2" s="3"/>
      <c r="D2" s="14"/>
      <c r="F2" s="3"/>
    </row>
    <row r="3" spans="1:7" ht="15.75" x14ac:dyDescent="0.25">
      <c r="A3" s="19" t="s">
        <v>76</v>
      </c>
      <c r="B3" s="19"/>
      <c r="C3" s="3"/>
      <c r="D3" s="14"/>
      <c r="F3" s="3"/>
    </row>
    <row r="4" spans="1:7" x14ac:dyDescent="0.25">
      <c r="C4" s="18"/>
      <c r="D4" s="18"/>
      <c r="E4" s="18"/>
      <c r="F4" s="18"/>
      <c r="G4" s="18"/>
    </row>
    <row r="5" spans="1:7" ht="15.75" x14ac:dyDescent="0.25">
      <c r="A5" s="3"/>
      <c r="B5" s="3">
        <v>2013</v>
      </c>
      <c r="C5" s="25">
        <v>2014</v>
      </c>
      <c r="D5" s="25">
        <v>2015</v>
      </c>
      <c r="E5" s="25">
        <v>2016</v>
      </c>
      <c r="F5" s="25">
        <v>2017</v>
      </c>
      <c r="G5" s="25">
        <v>2018</v>
      </c>
    </row>
    <row r="6" spans="1:7" x14ac:dyDescent="0.25">
      <c r="A6" s="24" t="s">
        <v>62</v>
      </c>
      <c r="B6" s="29"/>
      <c r="C6" s="30"/>
      <c r="D6" s="37"/>
      <c r="E6" s="30"/>
      <c r="F6" s="30"/>
      <c r="G6" s="30"/>
    </row>
    <row r="7" spans="1:7" x14ac:dyDescent="0.25">
      <c r="A7" t="s">
        <v>15</v>
      </c>
      <c r="B7" s="30">
        <v>4486649925</v>
      </c>
      <c r="C7" s="30">
        <v>2160583893</v>
      </c>
      <c r="D7" s="30">
        <v>180801399</v>
      </c>
      <c r="E7" s="30">
        <v>251996916</v>
      </c>
      <c r="F7" s="30">
        <v>114709295</v>
      </c>
      <c r="G7" s="30">
        <v>192911206</v>
      </c>
    </row>
    <row r="8" spans="1:7" x14ac:dyDescent="0.25">
      <c r="A8" t="s">
        <v>70</v>
      </c>
      <c r="B8" s="30"/>
      <c r="C8" s="30"/>
      <c r="D8" s="30">
        <v>51036700</v>
      </c>
      <c r="E8" s="30">
        <v>53355954</v>
      </c>
      <c r="F8" s="30">
        <v>46360135</v>
      </c>
      <c r="G8" s="30">
        <v>32431597</v>
      </c>
    </row>
    <row r="9" spans="1:7" x14ac:dyDescent="0.25">
      <c r="A9" t="s">
        <v>71</v>
      </c>
      <c r="B9" s="30"/>
      <c r="C9" s="30"/>
      <c r="D9" s="30">
        <v>-91510187</v>
      </c>
      <c r="E9" s="30">
        <v>-320139396</v>
      </c>
      <c r="F9" s="30">
        <v>-110463032</v>
      </c>
      <c r="G9" s="30">
        <v>-62120271</v>
      </c>
    </row>
    <row r="10" spans="1:7" x14ac:dyDescent="0.25">
      <c r="A10" t="s">
        <v>72</v>
      </c>
      <c r="B10" s="30">
        <v>-4104150897</v>
      </c>
      <c r="C10" s="30">
        <v>-1424871201</v>
      </c>
      <c r="D10" s="30">
        <v>-84302959</v>
      </c>
      <c r="E10" s="30">
        <v>-108174377</v>
      </c>
      <c r="F10" s="30">
        <v>-137574377</v>
      </c>
      <c r="G10" s="30">
        <v>-90668245</v>
      </c>
    </row>
    <row r="11" spans="1:7" x14ac:dyDescent="0.25">
      <c r="A11" t="s">
        <v>73</v>
      </c>
      <c r="B11" s="30"/>
      <c r="C11" s="30"/>
      <c r="D11" s="30">
        <v>-15414001</v>
      </c>
      <c r="E11" s="30">
        <v>-45917946</v>
      </c>
      <c r="F11" s="30">
        <v>-13023642</v>
      </c>
      <c r="G11" s="30">
        <v>-18430847</v>
      </c>
    </row>
    <row r="12" spans="1:7" x14ac:dyDescent="0.25">
      <c r="A12" t="s">
        <v>74</v>
      </c>
      <c r="B12" s="30"/>
      <c r="C12" s="30"/>
      <c r="D12" s="30">
        <v>-628439</v>
      </c>
      <c r="E12" s="30">
        <v>-974605</v>
      </c>
      <c r="F12" s="30">
        <v>-464217</v>
      </c>
      <c r="G12" s="30">
        <v>-588518</v>
      </c>
    </row>
    <row r="13" spans="1:7" x14ac:dyDescent="0.25">
      <c r="A13" t="s">
        <v>75</v>
      </c>
      <c r="B13" s="30">
        <v>-147055055</v>
      </c>
      <c r="C13" s="30">
        <v>-62782868</v>
      </c>
      <c r="D13" s="30">
        <v>-14587344</v>
      </c>
      <c r="E13" s="30">
        <v>-21963961</v>
      </c>
      <c r="F13" s="30">
        <v>-7441087</v>
      </c>
      <c r="G13" s="30">
        <v>-5135180</v>
      </c>
    </row>
    <row r="14" spans="1:7" x14ac:dyDescent="0.25">
      <c r="A14" s="2"/>
      <c r="B14" s="32">
        <f t="shared" ref="B14:G14" si="0">SUM(B7:B13)</f>
        <v>235443973</v>
      </c>
      <c r="C14" s="32">
        <f t="shared" si="0"/>
        <v>672929824</v>
      </c>
      <c r="D14" s="32">
        <f t="shared" si="0"/>
        <v>25395169</v>
      </c>
      <c r="E14" s="32">
        <f t="shared" si="0"/>
        <v>-191817415</v>
      </c>
      <c r="F14" s="32">
        <f t="shared" si="0"/>
        <v>-107896925</v>
      </c>
      <c r="G14" s="32">
        <f t="shared" si="0"/>
        <v>48399742</v>
      </c>
    </row>
    <row r="15" spans="1:7" x14ac:dyDescent="0.25">
      <c r="B15" s="30"/>
      <c r="C15" s="30"/>
      <c r="D15" s="37"/>
      <c r="E15" s="30"/>
      <c r="F15" s="30"/>
      <c r="G15" s="30"/>
    </row>
    <row r="16" spans="1:7" x14ac:dyDescent="0.25">
      <c r="A16" s="24" t="s">
        <v>63</v>
      </c>
      <c r="B16" s="29"/>
      <c r="C16" s="30"/>
      <c r="D16" s="37"/>
      <c r="E16" s="30"/>
      <c r="F16" s="30"/>
      <c r="G16" s="30"/>
    </row>
    <row r="17" spans="1:7" x14ac:dyDescent="0.25">
      <c r="A17" s="5" t="s">
        <v>16</v>
      </c>
      <c r="B17" s="38">
        <v>-2988646</v>
      </c>
      <c r="C17" s="30">
        <v>-1154818</v>
      </c>
      <c r="D17" s="37">
        <v>-590534</v>
      </c>
      <c r="E17" s="30">
        <v>-191212</v>
      </c>
      <c r="F17" s="30">
        <v>12000</v>
      </c>
      <c r="G17" s="30">
        <v>-103568</v>
      </c>
    </row>
    <row r="18" spans="1:7" x14ac:dyDescent="0.25">
      <c r="A18" t="s">
        <v>36</v>
      </c>
      <c r="B18" s="30"/>
      <c r="C18" s="33"/>
      <c r="D18" s="34">
        <v>0</v>
      </c>
      <c r="E18" s="33"/>
      <c r="F18" s="33">
        <v>0</v>
      </c>
      <c r="G18" s="33">
        <v>0</v>
      </c>
    </row>
    <row r="19" spans="1:7" x14ac:dyDescent="0.25">
      <c r="A19" s="2"/>
      <c r="B19" s="32">
        <f>SUM(B17:B18)</f>
        <v>-2988646</v>
      </c>
      <c r="C19" s="32">
        <f>SUM(C17:C18)</f>
        <v>-1154818</v>
      </c>
      <c r="D19" s="39">
        <f t="shared" ref="D19:G19" si="1">SUM(D17:D18)</f>
        <v>-590534</v>
      </c>
      <c r="E19" s="32">
        <f>SUM(E17:E18)</f>
        <v>-191212</v>
      </c>
      <c r="F19" s="32">
        <f t="shared" si="1"/>
        <v>12000</v>
      </c>
      <c r="G19" s="32">
        <f t="shared" si="1"/>
        <v>-103568</v>
      </c>
    </row>
    <row r="20" spans="1:7" x14ac:dyDescent="0.25">
      <c r="B20" s="30"/>
      <c r="C20" s="30"/>
      <c r="D20" s="37"/>
      <c r="E20" s="30"/>
      <c r="F20" s="30"/>
      <c r="G20" s="30"/>
    </row>
    <row r="21" spans="1:7" x14ac:dyDescent="0.25">
      <c r="A21" s="24" t="s">
        <v>64</v>
      </c>
      <c r="B21" s="29"/>
      <c r="C21" s="30"/>
      <c r="D21" s="37"/>
      <c r="E21" s="30"/>
      <c r="F21" s="30"/>
      <c r="G21" s="30"/>
    </row>
    <row r="22" spans="1:7" x14ac:dyDescent="0.25">
      <c r="A22" t="s">
        <v>17</v>
      </c>
      <c r="B22" s="30">
        <v>-156257723</v>
      </c>
      <c r="C22" s="30">
        <v>-129691448</v>
      </c>
      <c r="D22" s="30">
        <v>-80609906</v>
      </c>
      <c r="E22" s="30">
        <v>-23190635</v>
      </c>
      <c r="F22" s="30">
        <v>-24706491</v>
      </c>
      <c r="G22" s="30">
        <v>-5290501</v>
      </c>
    </row>
    <row r="23" spans="1:7" x14ac:dyDescent="0.25">
      <c r="A23" s="2"/>
      <c r="B23" s="40">
        <f>SUM(B22)</f>
        <v>-156257723</v>
      </c>
      <c r="C23" s="40">
        <f>SUM(C22)</f>
        <v>-129691448</v>
      </c>
      <c r="D23" s="41">
        <f t="shared" ref="D23:G23" si="2">SUM(D22)</f>
        <v>-80609906</v>
      </c>
      <c r="E23" s="40">
        <f>SUM(E22)</f>
        <v>-23190635</v>
      </c>
      <c r="F23" s="40">
        <f t="shared" si="2"/>
        <v>-24706491</v>
      </c>
      <c r="G23" s="40">
        <f t="shared" si="2"/>
        <v>-5290501</v>
      </c>
    </row>
    <row r="24" spans="1:7" x14ac:dyDescent="0.25">
      <c r="B24" s="30"/>
      <c r="C24" s="30"/>
      <c r="D24" s="37"/>
      <c r="E24" s="30"/>
      <c r="F24" s="30"/>
      <c r="G24" s="30"/>
    </row>
    <row r="25" spans="1:7" x14ac:dyDescent="0.25">
      <c r="A25" s="2" t="s">
        <v>65</v>
      </c>
      <c r="B25" s="32">
        <f>SUM(B14,B19,B23)</f>
        <v>76197604</v>
      </c>
      <c r="C25" s="32">
        <f>SUM(C14,C19,C23)</f>
        <v>542083558</v>
      </c>
      <c r="D25" s="39">
        <f t="shared" ref="D25:G25" si="3">SUM(D14,D19,D23)</f>
        <v>-55805271</v>
      </c>
      <c r="E25" s="32">
        <f>SUM(E14,E19,E23)</f>
        <v>-215199262</v>
      </c>
      <c r="F25" s="32">
        <f t="shared" si="3"/>
        <v>-132591416</v>
      </c>
      <c r="G25" s="32">
        <f t="shared" si="3"/>
        <v>43005673</v>
      </c>
    </row>
    <row r="26" spans="1:7" x14ac:dyDescent="0.25">
      <c r="A26" s="10" t="s">
        <v>66</v>
      </c>
      <c r="B26" s="36">
        <v>233452879</v>
      </c>
      <c r="C26" s="30">
        <v>309650483</v>
      </c>
      <c r="D26" s="30">
        <v>851734041</v>
      </c>
      <c r="E26" s="30">
        <v>795928770</v>
      </c>
      <c r="F26" s="30">
        <v>580729508</v>
      </c>
      <c r="G26" s="30">
        <v>448114092</v>
      </c>
    </row>
    <row r="27" spans="1:7" x14ac:dyDescent="0.25">
      <c r="A27" s="24" t="s">
        <v>67</v>
      </c>
      <c r="B27" s="32">
        <f>SUM(B25:B26)</f>
        <v>309650483</v>
      </c>
      <c r="C27" s="32">
        <f>SUM(C25:C26)</f>
        <v>851734041</v>
      </c>
      <c r="D27" s="39">
        <f t="shared" ref="D27:G27" si="4">SUM(D25:D26)</f>
        <v>795928770</v>
      </c>
      <c r="E27" s="32">
        <f>SUM(E25:E26)</f>
        <v>580729508</v>
      </c>
      <c r="F27" s="32">
        <f t="shared" si="4"/>
        <v>448138092</v>
      </c>
      <c r="G27" s="32">
        <f t="shared" si="4"/>
        <v>491119765</v>
      </c>
    </row>
    <row r="28" spans="1:7" x14ac:dyDescent="0.25">
      <c r="C28" s="2"/>
      <c r="D28" s="16"/>
      <c r="F28" s="2"/>
      <c r="G28" s="2"/>
    </row>
    <row r="29" spans="1:7" x14ac:dyDescent="0.25">
      <c r="A29" s="24" t="s">
        <v>68</v>
      </c>
      <c r="B29" s="17">
        <f>B14/('1'!B41/10)</f>
        <v>9.9327933248570197</v>
      </c>
      <c r="C29" s="17">
        <f>C14/('1'!C41/10)</f>
        <v>28.389228990475832</v>
      </c>
      <c r="D29" s="13">
        <f>D14/('1'!D41/10)</f>
        <v>1.0713587691914115</v>
      </c>
      <c r="E29" s="13">
        <f>E14/('1'!E41/10)</f>
        <v>-7.356634399107282</v>
      </c>
      <c r="F29" s="13">
        <f>F14/('1'!F41/10)</f>
        <v>-3.9410406798945496</v>
      </c>
      <c r="G29" s="13">
        <f>G14/('1'!G41/10)</f>
        <v>1.6071344265204095</v>
      </c>
    </row>
    <row r="30" spans="1:7" x14ac:dyDescent="0.25">
      <c r="A30" s="24" t="s">
        <v>69</v>
      </c>
      <c r="B30" s="1">
        <f>'1'!B41/10</f>
        <v>23703702</v>
      </c>
      <c r="C30" s="1">
        <f>'1'!C41/10</f>
        <v>23703702</v>
      </c>
      <c r="D30" s="1">
        <f>'1'!D41/10</f>
        <v>23703702</v>
      </c>
      <c r="E30" s="1">
        <f>'1'!E41/10</f>
        <v>26074072</v>
      </c>
      <c r="F30" s="1">
        <f>'1'!F41/10</f>
        <v>27377775</v>
      </c>
      <c r="G30" s="1">
        <f>'1'!G41/10</f>
        <v>30115553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2020-04-11T14:32:40Z</dcterms:modified>
</cp:coreProperties>
</file>