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3" l="1"/>
  <c r="D34" i="3"/>
  <c r="E34" i="3"/>
  <c r="F34" i="3"/>
  <c r="G34" i="3"/>
  <c r="H34" i="3"/>
  <c r="B34" i="3"/>
  <c r="C32" i="2"/>
  <c r="D32" i="2"/>
  <c r="E32" i="2"/>
  <c r="F32" i="2"/>
  <c r="G32" i="2"/>
  <c r="H32" i="2"/>
  <c r="B32" i="2"/>
  <c r="H24" i="2" l="1"/>
  <c r="H10" i="2"/>
  <c r="H8" i="2"/>
  <c r="H31" i="1"/>
  <c r="H22" i="1"/>
  <c r="H37" i="1"/>
  <c r="H12" i="1"/>
  <c r="H7" i="1"/>
  <c r="H27" i="3"/>
  <c r="H14" i="3"/>
  <c r="H10" i="3"/>
  <c r="H33" i="3" s="1"/>
  <c r="H15" i="2" l="1"/>
  <c r="H19" i="2" s="1"/>
  <c r="H22" i="2" s="1"/>
  <c r="H28" i="2" s="1"/>
  <c r="H31" i="2" s="1"/>
  <c r="H29" i="3"/>
  <c r="H31" i="3" s="1"/>
  <c r="H21" i="1"/>
  <c r="H44" i="1" s="1"/>
  <c r="H18" i="1"/>
  <c r="E27" i="3"/>
  <c r="E14" i="3"/>
  <c r="E10" i="3"/>
  <c r="E33" i="3" s="1"/>
  <c r="D24" i="2"/>
  <c r="E24" i="2"/>
  <c r="D10" i="2"/>
  <c r="E10" i="2"/>
  <c r="D8" i="2"/>
  <c r="E8" i="2"/>
  <c r="E15" i="2" s="1"/>
  <c r="E19" i="2" s="1"/>
  <c r="E22" i="2" s="1"/>
  <c r="E28" i="2" s="1"/>
  <c r="E31" i="2" s="1"/>
  <c r="E31" i="1"/>
  <c r="E22" i="1"/>
  <c r="E37" i="1"/>
  <c r="E12" i="1"/>
  <c r="E7" i="1"/>
  <c r="E18" i="1" s="1"/>
  <c r="B27" i="3"/>
  <c r="C27" i="3"/>
  <c r="D27" i="3"/>
  <c r="F27" i="3"/>
  <c r="G27" i="3"/>
  <c r="B14" i="3"/>
  <c r="C14" i="3"/>
  <c r="D14" i="3"/>
  <c r="F14" i="3"/>
  <c r="G14" i="3"/>
  <c r="B10" i="3"/>
  <c r="C10" i="3"/>
  <c r="C33" i="3" s="1"/>
  <c r="D10" i="3"/>
  <c r="F10" i="3"/>
  <c r="F33" i="3" s="1"/>
  <c r="G10" i="3"/>
  <c r="G33" i="3" s="1"/>
  <c r="B24" i="2"/>
  <c r="C24" i="2"/>
  <c r="F24" i="2"/>
  <c r="G24" i="2"/>
  <c r="B10" i="2"/>
  <c r="C10" i="2"/>
  <c r="F10" i="2"/>
  <c r="G10" i="2"/>
  <c r="B8" i="2"/>
  <c r="C8" i="2"/>
  <c r="F8" i="2"/>
  <c r="G8" i="2"/>
  <c r="B22" i="1"/>
  <c r="C22" i="1"/>
  <c r="D22" i="1"/>
  <c r="F22" i="1"/>
  <c r="G22" i="1"/>
  <c r="B31" i="1"/>
  <c r="C31" i="1"/>
  <c r="D31" i="1"/>
  <c r="F31" i="1"/>
  <c r="G31" i="1"/>
  <c r="B37" i="1"/>
  <c r="C37" i="1"/>
  <c r="D37" i="1"/>
  <c r="F37" i="1"/>
  <c r="G37" i="1"/>
  <c r="B12" i="1"/>
  <c r="C12" i="1"/>
  <c r="D12" i="1"/>
  <c r="F12" i="1"/>
  <c r="G12" i="1"/>
  <c r="B7" i="1"/>
  <c r="C7" i="1"/>
  <c r="D7" i="1"/>
  <c r="F7" i="1"/>
  <c r="G7" i="1"/>
  <c r="E29" i="3" l="1"/>
  <c r="E31" i="3" s="1"/>
  <c r="G15" i="2"/>
  <c r="G19" i="2" s="1"/>
  <c r="G22" i="2" s="1"/>
  <c r="G28" i="2" s="1"/>
  <c r="G31" i="2" s="1"/>
  <c r="E21" i="1"/>
  <c r="E44" i="1" s="1"/>
  <c r="H43" i="1"/>
  <c r="C29" i="3"/>
  <c r="C31" i="3" s="1"/>
  <c r="B29" i="3"/>
  <c r="B31" i="3" s="1"/>
  <c r="B15" i="2"/>
  <c r="B19" i="2" s="1"/>
  <c r="B22" i="2" s="1"/>
  <c r="B28" i="2" s="1"/>
  <c r="B31" i="2" s="1"/>
  <c r="F15" i="2"/>
  <c r="F19" i="2" s="1"/>
  <c r="F22" i="2" s="1"/>
  <c r="F28" i="2" s="1"/>
  <c r="F31" i="2" s="1"/>
  <c r="F29" i="3"/>
  <c r="F31" i="3" s="1"/>
  <c r="D29" i="3"/>
  <c r="D31" i="3" s="1"/>
  <c r="D33" i="3"/>
  <c r="D15" i="2"/>
  <c r="D19" i="2" s="1"/>
  <c r="D22" i="2" s="1"/>
  <c r="D28" i="2" s="1"/>
  <c r="D31" i="2" s="1"/>
  <c r="C15" i="2"/>
  <c r="C19" i="2" s="1"/>
  <c r="C22" i="2" s="1"/>
  <c r="C28" i="2" s="1"/>
  <c r="C31" i="2" s="1"/>
  <c r="B33" i="3"/>
  <c r="G29" i="3"/>
  <c r="G31" i="3" s="1"/>
  <c r="B18" i="1"/>
  <c r="D18" i="1"/>
  <c r="F18" i="1"/>
  <c r="C18" i="1"/>
  <c r="G18" i="1"/>
  <c r="G21" i="1"/>
  <c r="G44" i="1" s="1"/>
  <c r="F21" i="1"/>
  <c r="F44" i="1" s="1"/>
  <c r="D21" i="1"/>
  <c r="D44" i="1" s="1"/>
  <c r="C21" i="1"/>
  <c r="C44" i="1" s="1"/>
  <c r="B21" i="1"/>
  <c r="E43" i="1" l="1"/>
  <c r="D43" i="1"/>
  <c r="C43" i="1"/>
  <c r="B43" i="1"/>
  <c r="B44" i="1"/>
  <c r="F43" i="1"/>
  <c r="G43" i="1"/>
</calcChain>
</file>

<file path=xl/sharedStrings.xml><?xml version="1.0" encoding="utf-8"?>
<sst xmlns="http://schemas.openxmlformats.org/spreadsheetml/2006/main" count="94" uniqueCount="88">
  <si>
    <t>ASSETS</t>
  </si>
  <si>
    <t>NON CURRENT ASSETS</t>
  </si>
  <si>
    <t>CURRENT ASSETS</t>
  </si>
  <si>
    <t>Cash and Cash Equivalents</t>
  </si>
  <si>
    <t>TOTAL ASSETS</t>
  </si>
  <si>
    <t>Share Capital</t>
  </si>
  <si>
    <t>Retained Earnings</t>
  </si>
  <si>
    <t>Gross Profit</t>
  </si>
  <si>
    <t>Operating Profit</t>
  </si>
  <si>
    <t>Current</t>
  </si>
  <si>
    <t>Deferred</t>
  </si>
  <si>
    <t>Cost of goods sold</t>
  </si>
  <si>
    <t>Inventories</t>
  </si>
  <si>
    <t>Accounts Receivable</t>
  </si>
  <si>
    <t>Advances, Deposits &amp; Pre-Payments</t>
  </si>
  <si>
    <t>Less: Workers profit Participation Fund</t>
  </si>
  <si>
    <t xml:space="preserve">Acquisition of Fixed Assets </t>
  </si>
  <si>
    <t>Share Premium</t>
  </si>
  <si>
    <t>Account Payable</t>
  </si>
  <si>
    <t>Long Term Loan</t>
  </si>
  <si>
    <t>Administrative Expenses</t>
  </si>
  <si>
    <t>Short term loan</t>
  </si>
  <si>
    <t>AZIZ PIPES LIMITED</t>
  </si>
  <si>
    <t>Fixed assets</t>
  </si>
  <si>
    <t>Reserve &amp; Surplus</t>
  </si>
  <si>
    <t>Deferred tax</t>
  </si>
  <si>
    <t>Suspense Account</t>
  </si>
  <si>
    <t>Long term loan current portion</t>
  </si>
  <si>
    <t>Creditors and accruals</t>
  </si>
  <si>
    <t>Worker Profit Participation fund (WPPF)</t>
  </si>
  <si>
    <t>Staff gratuity</t>
  </si>
  <si>
    <t>Provision for income tax</t>
  </si>
  <si>
    <t>Unclaimed dividend</t>
  </si>
  <si>
    <t>Selling &amp; Distribution Expenses</t>
  </si>
  <si>
    <t>Financial Expenses</t>
  </si>
  <si>
    <t>Interest recevied from STD account</t>
  </si>
  <si>
    <t>Collection from sales &amp; Others</t>
  </si>
  <si>
    <t>Payment to Suppliers &amp; Expesnes</t>
  </si>
  <si>
    <t>Income tax expenses</t>
  </si>
  <si>
    <t>Payment of SEBL Block Account</t>
  </si>
  <si>
    <t>Payment of NBL Block Account</t>
  </si>
  <si>
    <t>Gratuity Paid</t>
  </si>
  <si>
    <t>Lease loan fron Hajj Finance</t>
  </si>
  <si>
    <t>Interest received</t>
  </si>
  <si>
    <t>Financial expense ( Bank charge)</t>
  </si>
  <si>
    <t>Lease rental charges</t>
  </si>
  <si>
    <t>Pre-Production expenses written off</t>
  </si>
  <si>
    <t>Pre-Production expenses</t>
  </si>
  <si>
    <t>Deferred revenue expenditure</t>
  </si>
  <si>
    <t>Payment of dividend</t>
  </si>
  <si>
    <t>Payment of Uttara bank loan account</t>
  </si>
  <si>
    <t>Payment of Dutch bangla bank ltd loan account</t>
  </si>
  <si>
    <t>Balance Sheet</t>
  </si>
  <si>
    <t>As at year end</t>
  </si>
  <si>
    <t>Income Statement</t>
  </si>
  <si>
    <t>Cash Flow Statement</t>
  </si>
  <si>
    <t>Ratio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</si>
  <si>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</si>
  <si>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</si>
  <si>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</si>
  <si>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</si>
  <si>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</si>
  <si>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</si>
  <si>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</si>
  <si>
    <t>Current Liabilities</t>
  </si>
  <si>
    <t>Shareholders’ Equity</t>
  </si>
  <si>
    <t>Non Current Liabilities</t>
  </si>
  <si>
    <t>Liabilities and Capital</t>
  </si>
  <si>
    <t>Liabilities</t>
  </si>
  <si>
    <t>Shares to calculate NAVPS</t>
  </si>
  <si>
    <t>Net assets value per share</t>
  </si>
  <si>
    <t>Net Revenues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</si>
  <si>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</si>
  <si>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</si>
  <si>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</si>
  <si>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</si>
  <si>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</si>
  <si>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</si>
  <si>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</si>
  <si>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</si>
  <si>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</si>
  <si>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</si>
  <si>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</si>
  <si>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</si>
  <si>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Net Operating Cash Flow Per Share</t>
  </si>
  <si>
    <t>Shares to Calculate NOCFPS</t>
  </si>
  <si>
    <t>Cash and Cash Equivalents at Beginning Period</t>
  </si>
  <si>
    <t>Cash and Cash Equivalents at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</si>
</sst>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3" fontId="1" fillId="0" borderId="0" xfId="0" applyNumberFormat="1" applyFont="1" applyBorder="1"/>
    <xf numFmtId="3" fontId="1" fillId="0" borderId="2" xfId="0" applyNumberFormat="1" applyFont="1" applyBorder="1"/>
    <xf numFmtId="15" fontId="2" fillId="0" borderId="0" xfId="0" applyNumberFormat="1" applyFont="1"/>
    <xf numFmtId="0" fontId="1" fillId="0" borderId="0" xfId="0" applyFont="1" applyBorder="1"/>
    <xf numFmtId="0" fontId="1" fillId="0" borderId="2" xfId="0" applyFont="1" applyBorder="1"/>
    <xf numFmtId="2" fontId="1" fillId="0" borderId="0" xfId="0" applyNumberFormat="1" applyFont="1"/>
    <xf numFmtId="3" fontId="0" fillId="0" borderId="0" xfId="0" applyNumberFormat="1" applyFont="1" applyBorder="1"/>
    <xf numFmtId="3" fontId="3" fillId="0" borderId="3" xfId="0" applyNumberFormat="1" applyFont="1" applyBorder="1"/>
    <xf numFmtId="3" fontId="1" fillId="0" borderId="3" xfId="0" applyNumberFormat="1" applyFont="1" applyBorder="1"/>
    <xf numFmtId="164" fontId="0" fillId="0" borderId="0" xfId="1" applyNumberFormat="1" applyFont="1"/>
    <xf numFmtId="165" fontId="0" fillId="0" borderId="0" xfId="0" applyNumberForma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workbookViewId="0">
      <pane xSplit="1" ySplit="5" topLeftCell="B42" activePane="bottomRight" state="frozen"/>
      <selection pane="topRight" activeCell="B1" sqref="B1"/>
      <selection pane="bottomLeft" activeCell="A6" sqref="A6"/>
      <selection pane="bottomRight" activeCell="B44" sqref="B44"/>
    </sheetView>
  </sheetViews>
  <sheetFormatPr defaultRowHeight="15" x14ac:dyDescent="0.25"/>
  <cols>
    <col min="1" max="1" width="51.85546875" bestFit="1" customWidth="1"/>
    <col min="2" max="3" width="12.7109375" bestFit="1" customWidth="1"/>
    <col min="4" max="4" width="13.28515625" bestFit="1" customWidth="1"/>
    <col min="5" max="8" width="13.85546875" bestFit="1" customWidth="1"/>
  </cols>
  <sheetData>
    <row r="1" spans="1:8" x14ac:dyDescent="0.25">
      <c r="A1" s="13" t="s">
        <v>22</v>
      </c>
    </row>
    <row r="2" spans="1:8" x14ac:dyDescent="0.25">
      <c r="A2" s="13" t="s">
        <v>52</v>
      </c>
    </row>
    <row r="3" spans="1:8" x14ac:dyDescent="0.25">
      <c r="A3" s="13" t="s">
        <v>53</v>
      </c>
    </row>
    <row r="4" spans="1:8" ht="15.75" x14ac:dyDescent="0.25">
      <c r="A4" s="3"/>
    </row>
    <row r="5" spans="1:8" ht="15.75" x14ac:dyDescent="0.25">
      <c r="B5" s="12">
        <v>41639</v>
      </c>
      <c r="C5" s="12">
        <v>42004</v>
      </c>
      <c r="D5" s="12">
        <v>42369</v>
      </c>
      <c r="E5" s="12">
        <v>42551</v>
      </c>
      <c r="F5" s="12">
        <v>42916</v>
      </c>
      <c r="G5" s="12">
        <v>43281</v>
      </c>
      <c r="H5" s="12">
        <v>43646</v>
      </c>
    </row>
    <row r="6" spans="1:8" x14ac:dyDescent="0.25">
      <c r="A6" s="21" t="s">
        <v>0</v>
      </c>
    </row>
    <row r="7" spans="1:8" x14ac:dyDescent="0.25">
      <c r="A7" s="22" t="s">
        <v>1</v>
      </c>
      <c r="B7" s="4">
        <f t="shared" ref="B7:E7" si="0">SUM(B8:B10)</f>
        <v>130581406</v>
      </c>
      <c r="C7" s="4">
        <f t="shared" si="0"/>
        <v>119875442</v>
      </c>
      <c r="D7" s="4">
        <f t="shared" si="0"/>
        <v>110817634</v>
      </c>
      <c r="E7" s="4">
        <f t="shared" si="0"/>
        <v>90048755</v>
      </c>
      <c r="F7" s="4">
        <f>SUM(F8:F10)</f>
        <v>85612179</v>
      </c>
      <c r="G7" s="4">
        <f>SUM(G8:G10)</f>
        <v>256125848</v>
      </c>
      <c r="H7" s="4">
        <f>SUM(H8:H10)</f>
        <v>249135582</v>
      </c>
    </row>
    <row r="8" spans="1:8" x14ac:dyDescent="0.25">
      <c r="A8" s="7" t="s">
        <v>23</v>
      </c>
      <c r="B8" s="8">
        <v>111221375</v>
      </c>
      <c r="C8" s="8">
        <v>101515411</v>
      </c>
      <c r="D8" s="8">
        <v>93457603</v>
      </c>
      <c r="E8" s="8">
        <v>90048755</v>
      </c>
      <c r="F8" s="8">
        <v>84033092</v>
      </c>
      <c r="G8" s="8">
        <v>249062768</v>
      </c>
      <c r="H8" s="8">
        <v>249135582</v>
      </c>
    </row>
    <row r="9" spans="1:8" x14ac:dyDescent="0.25">
      <c r="A9" s="7" t="s">
        <v>48</v>
      </c>
      <c r="B9" s="8">
        <v>0</v>
      </c>
      <c r="C9" s="8">
        <v>0</v>
      </c>
      <c r="D9" s="8"/>
      <c r="E9" s="8"/>
      <c r="F9" s="8"/>
      <c r="G9" s="8"/>
      <c r="H9" s="8">
        <v>0</v>
      </c>
    </row>
    <row r="10" spans="1:8" x14ac:dyDescent="0.25">
      <c r="A10" s="7" t="s">
        <v>47</v>
      </c>
      <c r="B10" s="8">
        <v>19360031</v>
      </c>
      <c r="C10" s="8">
        <v>18360031</v>
      </c>
      <c r="D10" s="8">
        <v>17360031</v>
      </c>
      <c r="E10" s="8">
        <v>0</v>
      </c>
      <c r="F10" s="8">
        <v>1579087</v>
      </c>
      <c r="G10" s="8">
        <v>7063080</v>
      </c>
      <c r="H10" s="8">
        <v>0</v>
      </c>
    </row>
    <row r="11" spans="1:8" x14ac:dyDescent="0.25">
      <c r="C11" s="1"/>
      <c r="D11" s="1"/>
      <c r="E11" s="1"/>
      <c r="F11" s="1"/>
      <c r="G11" s="1"/>
      <c r="H11" s="1"/>
    </row>
    <row r="12" spans="1:8" x14ac:dyDescent="0.25">
      <c r="A12" s="22" t="s">
        <v>2</v>
      </c>
      <c r="B12" s="4">
        <f t="shared" ref="B12:E12" si="1">SUM(B13:B16)</f>
        <v>273727484</v>
      </c>
      <c r="C12" s="4">
        <f t="shared" si="1"/>
        <v>254307043</v>
      </c>
      <c r="D12" s="4">
        <f t="shared" si="1"/>
        <v>239839018</v>
      </c>
      <c r="E12" s="4">
        <f t="shared" si="1"/>
        <v>232657116</v>
      </c>
      <c r="F12" s="4">
        <f>SUM(F13:F16)</f>
        <v>234715108</v>
      </c>
      <c r="G12" s="4">
        <f>SUM(G13:G16)</f>
        <v>211202929</v>
      </c>
      <c r="H12" s="4">
        <f>SUM(H13:H16)</f>
        <v>214059117</v>
      </c>
    </row>
    <row r="13" spans="1:8" x14ac:dyDescent="0.25">
      <c r="A13" t="s">
        <v>12</v>
      </c>
      <c r="B13" s="1">
        <v>121173271</v>
      </c>
      <c r="C13" s="1">
        <v>115158046</v>
      </c>
      <c r="D13" s="1">
        <v>110735309</v>
      </c>
      <c r="E13" s="1">
        <v>135167198</v>
      </c>
      <c r="F13" s="1">
        <v>135486583</v>
      </c>
      <c r="G13" s="1">
        <v>121243867</v>
      </c>
      <c r="H13" s="1">
        <v>130585593</v>
      </c>
    </row>
    <row r="14" spans="1:8" x14ac:dyDescent="0.25">
      <c r="A14" t="s">
        <v>13</v>
      </c>
      <c r="B14" s="1">
        <v>114976099</v>
      </c>
      <c r="C14" s="1">
        <v>108287068</v>
      </c>
      <c r="D14" s="1">
        <v>102778804</v>
      </c>
      <c r="E14" s="1">
        <v>65899733</v>
      </c>
      <c r="F14" s="1">
        <v>63909241</v>
      </c>
      <c r="G14" s="1">
        <v>62675964</v>
      </c>
      <c r="H14" s="1">
        <v>56162514</v>
      </c>
    </row>
    <row r="15" spans="1:8" x14ac:dyDescent="0.25">
      <c r="A15" t="s">
        <v>14</v>
      </c>
      <c r="B15" s="1">
        <v>28358521</v>
      </c>
      <c r="C15" s="1">
        <v>27835021</v>
      </c>
      <c r="D15" s="1">
        <v>25067678</v>
      </c>
      <c r="E15" s="1">
        <v>23065573</v>
      </c>
      <c r="F15" s="1">
        <v>26544953</v>
      </c>
      <c r="G15" s="1">
        <v>24510258</v>
      </c>
      <c r="H15" s="1">
        <v>24234889</v>
      </c>
    </row>
    <row r="16" spans="1:8" x14ac:dyDescent="0.25">
      <c r="A16" t="s">
        <v>3</v>
      </c>
      <c r="B16" s="1">
        <v>9219593</v>
      </c>
      <c r="C16" s="1">
        <v>3026908</v>
      </c>
      <c r="D16" s="1">
        <v>1257227</v>
      </c>
      <c r="E16" s="1">
        <v>8524612</v>
      </c>
      <c r="F16" s="1">
        <v>8774331</v>
      </c>
      <c r="G16" s="1">
        <v>2772840</v>
      </c>
      <c r="H16" s="1">
        <v>3076121</v>
      </c>
    </row>
    <row r="17" spans="1:8" x14ac:dyDescent="0.25">
      <c r="C17" s="1"/>
      <c r="D17" s="1"/>
      <c r="E17" s="1"/>
      <c r="F17" s="1"/>
      <c r="G17" s="1"/>
      <c r="H17" s="1"/>
    </row>
    <row r="18" spans="1:8" x14ac:dyDescent="0.25">
      <c r="A18" s="2" t="s">
        <v>4</v>
      </c>
      <c r="B18" s="4">
        <f t="shared" ref="B18:E18" si="2">B7+B12</f>
        <v>404308890</v>
      </c>
      <c r="C18" s="4">
        <f t="shared" si="2"/>
        <v>374182485</v>
      </c>
      <c r="D18" s="4">
        <f t="shared" si="2"/>
        <v>350656652</v>
      </c>
      <c r="E18" s="4">
        <f t="shared" si="2"/>
        <v>322705871</v>
      </c>
      <c r="F18" s="4">
        <f>F7+F12</f>
        <v>320327287</v>
      </c>
      <c r="G18" s="4">
        <f>G7+G12</f>
        <v>467328777</v>
      </c>
      <c r="H18" s="4">
        <f>H7+H12</f>
        <v>463194699</v>
      </c>
    </row>
    <row r="19" spans="1:8" x14ac:dyDescent="0.25">
      <c r="G19" s="1"/>
      <c r="H19" s="1"/>
    </row>
    <row r="20" spans="1:8" ht="15.75" x14ac:dyDescent="0.25">
      <c r="A20" s="23" t="s">
        <v>67</v>
      </c>
    </row>
    <row r="21" spans="1:8" ht="15.75" x14ac:dyDescent="0.25">
      <c r="A21" s="24" t="s">
        <v>68</v>
      </c>
      <c r="B21" s="4">
        <f t="shared" ref="B21:H21" si="3">B22+B31</f>
        <v>646765375</v>
      </c>
      <c r="C21" s="4">
        <f t="shared" si="3"/>
        <v>620899893</v>
      </c>
      <c r="D21" s="4">
        <f t="shared" si="3"/>
        <v>606148965</v>
      </c>
      <c r="E21" s="4">
        <f t="shared" si="3"/>
        <v>585937927</v>
      </c>
      <c r="F21" s="4">
        <f t="shared" si="3"/>
        <v>580800634</v>
      </c>
      <c r="G21" s="4">
        <f t="shared" si="3"/>
        <v>561077642</v>
      </c>
      <c r="H21" s="4">
        <f t="shared" si="3"/>
        <v>552692596</v>
      </c>
    </row>
    <row r="22" spans="1:8" x14ac:dyDescent="0.25">
      <c r="A22" s="22" t="s">
        <v>64</v>
      </c>
      <c r="B22" s="4">
        <f t="shared" ref="B22:E22" si="4">SUM(B23:B29)</f>
        <v>442421318</v>
      </c>
      <c r="C22" s="4">
        <f t="shared" si="4"/>
        <v>431875199</v>
      </c>
      <c r="D22" s="4">
        <f t="shared" si="4"/>
        <v>432383875</v>
      </c>
      <c r="E22" s="4">
        <f t="shared" si="4"/>
        <v>358180740</v>
      </c>
      <c r="F22" s="4">
        <f>SUM(F23:F29)</f>
        <v>140850749</v>
      </c>
      <c r="G22" s="4">
        <f>SUM(G23:G29)</f>
        <v>148124157</v>
      </c>
      <c r="H22" s="4">
        <f>SUM(H23:H29)</f>
        <v>162233926</v>
      </c>
    </row>
    <row r="23" spans="1:8" x14ac:dyDescent="0.25">
      <c r="A23" t="s">
        <v>27</v>
      </c>
      <c r="B23" s="1">
        <v>359535025</v>
      </c>
      <c r="C23" s="1">
        <v>359535025</v>
      </c>
      <c r="D23" s="1">
        <v>359535025</v>
      </c>
      <c r="E23" s="1">
        <v>289715222</v>
      </c>
      <c r="F23" s="1">
        <v>33990636</v>
      </c>
      <c r="G23" s="1">
        <v>30749377</v>
      </c>
      <c r="H23" s="1">
        <v>0</v>
      </c>
    </row>
    <row r="24" spans="1:8" x14ac:dyDescent="0.25">
      <c r="A24" t="s">
        <v>18</v>
      </c>
      <c r="B24" s="1">
        <v>70668216</v>
      </c>
      <c r="C24" s="1">
        <v>61357259</v>
      </c>
      <c r="D24" s="1">
        <v>63966627</v>
      </c>
      <c r="E24" s="1">
        <v>58864420</v>
      </c>
      <c r="F24" s="1">
        <v>98783674</v>
      </c>
      <c r="G24" s="1">
        <v>106532270</v>
      </c>
      <c r="H24" s="1">
        <v>149377239</v>
      </c>
    </row>
    <row r="25" spans="1:8" x14ac:dyDescent="0.25">
      <c r="A25" t="s">
        <v>28</v>
      </c>
      <c r="B25" s="1">
        <v>5509972</v>
      </c>
      <c r="C25" s="1">
        <v>3090561</v>
      </c>
      <c r="D25" s="1">
        <v>2407064</v>
      </c>
      <c r="E25" s="1">
        <v>2371208</v>
      </c>
      <c r="F25" s="1">
        <v>1303217</v>
      </c>
      <c r="G25" s="1">
        <v>2356217</v>
      </c>
      <c r="H25" s="1">
        <v>3687008</v>
      </c>
    </row>
    <row r="26" spans="1:8" x14ac:dyDescent="0.25">
      <c r="A26" t="s">
        <v>29</v>
      </c>
      <c r="B26" s="1">
        <v>117655</v>
      </c>
      <c r="C26" s="1">
        <v>0</v>
      </c>
      <c r="D26" s="1">
        <v>0</v>
      </c>
      <c r="E26" s="1">
        <v>0</v>
      </c>
      <c r="F26" s="1">
        <v>153157</v>
      </c>
      <c r="G26" s="1">
        <v>350758</v>
      </c>
      <c r="H26" s="1">
        <v>612878</v>
      </c>
    </row>
    <row r="27" spans="1:8" x14ac:dyDescent="0.25">
      <c r="A27" t="s">
        <v>30</v>
      </c>
      <c r="B27" s="1">
        <v>1091869</v>
      </c>
      <c r="C27" s="1">
        <v>1091869</v>
      </c>
      <c r="D27" s="1">
        <v>1091869</v>
      </c>
      <c r="E27" s="1">
        <v>1091869</v>
      </c>
      <c r="F27" s="1">
        <v>1078435</v>
      </c>
      <c r="G27" s="1">
        <v>1078435</v>
      </c>
      <c r="H27" s="1">
        <v>1078435</v>
      </c>
    </row>
    <row r="28" spans="1:8" x14ac:dyDescent="0.25">
      <c r="A28" t="s">
        <v>31</v>
      </c>
      <c r="B28" s="1">
        <v>4848000</v>
      </c>
      <c r="C28" s="1">
        <v>6149544</v>
      </c>
      <c r="D28" s="1">
        <v>4732709</v>
      </c>
      <c r="E28" s="1">
        <v>5487440</v>
      </c>
      <c r="F28" s="1">
        <v>4891049</v>
      </c>
      <c r="G28" s="1">
        <v>6406519</v>
      </c>
      <c r="H28" s="1">
        <v>6827785</v>
      </c>
    </row>
    <row r="29" spans="1:8" x14ac:dyDescent="0.25">
      <c r="A29" t="s">
        <v>32</v>
      </c>
      <c r="B29" s="1">
        <v>650581</v>
      </c>
      <c r="C29" s="1">
        <v>650941</v>
      </c>
      <c r="D29" s="1">
        <v>650581</v>
      </c>
      <c r="E29" s="1">
        <v>650581</v>
      </c>
      <c r="F29" s="1">
        <v>650581</v>
      </c>
      <c r="G29" s="1">
        <v>650581</v>
      </c>
      <c r="H29" s="1">
        <v>650581</v>
      </c>
    </row>
    <row r="30" spans="1:8" x14ac:dyDescent="0.25">
      <c r="C30" s="1"/>
      <c r="D30" s="1"/>
      <c r="E30" s="1"/>
      <c r="F30" s="1"/>
    </row>
    <row r="31" spans="1:8" x14ac:dyDescent="0.25">
      <c r="A31" s="22" t="s">
        <v>66</v>
      </c>
      <c r="B31" s="4">
        <f t="shared" ref="B31:E31" si="5">SUM(B32:B35)</f>
        <v>204344057</v>
      </c>
      <c r="C31" s="4">
        <f t="shared" si="5"/>
        <v>189024694</v>
      </c>
      <c r="D31" s="4">
        <f t="shared" si="5"/>
        <v>173765090</v>
      </c>
      <c r="E31" s="4">
        <f t="shared" si="5"/>
        <v>227757187</v>
      </c>
      <c r="F31" s="4">
        <f>SUM(F32:F35)</f>
        <v>439949885</v>
      </c>
      <c r="G31" s="4">
        <f>SUM(G32:G35)</f>
        <v>412953485</v>
      </c>
      <c r="H31" s="4">
        <f>SUM(H32:H35)</f>
        <v>390458670</v>
      </c>
    </row>
    <row r="32" spans="1:8" x14ac:dyDescent="0.25">
      <c r="A32" t="s">
        <v>19</v>
      </c>
      <c r="B32" s="1">
        <v>172596308</v>
      </c>
      <c r="C32" s="1">
        <v>159167458</v>
      </c>
      <c r="D32" s="1">
        <v>145742630</v>
      </c>
      <c r="E32" s="1">
        <v>200603950</v>
      </c>
      <c r="F32" s="1">
        <v>87937198</v>
      </c>
      <c r="G32" s="1">
        <v>57200000</v>
      </c>
      <c r="H32" s="1">
        <v>57200000</v>
      </c>
    </row>
    <row r="33" spans="1:8" x14ac:dyDescent="0.25">
      <c r="A33" t="s">
        <v>21</v>
      </c>
      <c r="B33" s="1">
        <v>0</v>
      </c>
      <c r="C33" s="1">
        <v>0</v>
      </c>
      <c r="D33" s="1">
        <v>0</v>
      </c>
      <c r="E33" s="1">
        <v>0</v>
      </c>
      <c r="F33" s="1">
        <v>22119842</v>
      </c>
      <c r="G33" s="1">
        <v>22119842</v>
      </c>
      <c r="H33" s="1">
        <v>1019842</v>
      </c>
    </row>
    <row r="34" spans="1:8" x14ac:dyDescent="0.25">
      <c r="A34" t="s">
        <v>25</v>
      </c>
      <c r="B34" s="1">
        <v>31747749</v>
      </c>
      <c r="C34" s="1">
        <v>29857236</v>
      </c>
      <c r="D34" s="1">
        <v>28022460</v>
      </c>
      <c r="E34" s="1">
        <v>27153237</v>
      </c>
      <c r="F34" s="1">
        <v>25904423</v>
      </c>
      <c r="G34" s="1">
        <v>29645221</v>
      </c>
      <c r="H34" s="1">
        <v>28250406</v>
      </c>
    </row>
    <row r="35" spans="1:8" x14ac:dyDescent="0.25">
      <c r="A35" t="s">
        <v>26</v>
      </c>
      <c r="B35" s="1">
        <v>0</v>
      </c>
      <c r="C35" s="1">
        <v>0</v>
      </c>
      <c r="D35" s="1">
        <v>0</v>
      </c>
      <c r="E35" s="1">
        <v>0</v>
      </c>
      <c r="F35" s="1">
        <v>303988422</v>
      </c>
      <c r="G35" s="1">
        <v>303988422</v>
      </c>
      <c r="H35" s="1">
        <v>303988422</v>
      </c>
    </row>
    <row r="36" spans="1:8" ht="15.75" x14ac:dyDescent="0.25">
      <c r="A36" s="24"/>
    </row>
    <row r="37" spans="1:8" x14ac:dyDescent="0.25">
      <c r="A37" s="22" t="s">
        <v>65</v>
      </c>
      <c r="B37" s="4">
        <f t="shared" ref="B37:E37" si="6">SUM(B38:B41)</f>
        <v>-242456845</v>
      </c>
      <c r="C37" s="4">
        <f t="shared" si="6"/>
        <v>-246717048</v>
      </c>
      <c r="D37" s="4">
        <f t="shared" si="6"/>
        <v>-255492313</v>
      </c>
      <c r="E37" s="4">
        <f t="shared" si="6"/>
        <v>-263232056</v>
      </c>
      <c r="F37" s="4">
        <f>SUM(F38:F41)</f>
        <v>-260473347</v>
      </c>
      <c r="G37" s="4">
        <f>SUM(G38:G41)</f>
        <v>-93748865</v>
      </c>
      <c r="H37" s="4">
        <f>SUM(H38:H41)</f>
        <v>-89497897</v>
      </c>
    </row>
    <row r="38" spans="1:8" x14ac:dyDescent="0.25">
      <c r="A38" t="s">
        <v>5</v>
      </c>
      <c r="B38" s="1">
        <v>48500000</v>
      </c>
      <c r="C38" s="1">
        <v>48500000</v>
      </c>
      <c r="D38" s="1">
        <v>48500000</v>
      </c>
      <c r="E38" s="1">
        <v>48500000</v>
      </c>
      <c r="F38" s="1">
        <v>48500000</v>
      </c>
      <c r="G38" s="1">
        <v>50925000</v>
      </c>
      <c r="H38" s="1">
        <v>53471250</v>
      </c>
    </row>
    <row r="39" spans="1:8" x14ac:dyDescent="0.25">
      <c r="A39" t="s">
        <v>17</v>
      </c>
      <c r="B39" s="1">
        <v>106700000</v>
      </c>
      <c r="C39" s="1">
        <v>106700000</v>
      </c>
      <c r="D39" s="1">
        <v>106700000</v>
      </c>
      <c r="E39" s="1">
        <v>106700000</v>
      </c>
      <c r="F39" s="1">
        <v>106700000</v>
      </c>
      <c r="G39" s="1">
        <v>106700000</v>
      </c>
      <c r="H39" s="1">
        <v>106700000</v>
      </c>
    </row>
    <row r="40" spans="1:8" x14ac:dyDescent="0.25">
      <c r="A40" t="s">
        <v>24</v>
      </c>
      <c r="B40" s="1">
        <v>68775938</v>
      </c>
      <c r="C40" s="1">
        <v>65652501</v>
      </c>
      <c r="D40" s="1">
        <v>62841411</v>
      </c>
      <c r="E40" s="1">
        <v>61576420</v>
      </c>
      <c r="F40" s="1">
        <v>59172921</v>
      </c>
      <c r="G40" s="1">
        <v>220189339</v>
      </c>
      <c r="H40" s="1">
        <v>218242523</v>
      </c>
    </row>
    <row r="41" spans="1:8" x14ac:dyDescent="0.25">
      <c r="A41" t="s">
        <v>6</v>
      </c>
      <c r="B41" s="1">
        <v>-466432783</v>
      </c>
      <c r="C41" s="1">
        <v>-467569549</v>
      </c>
      <c r="D41" s="1">
        <v>-473533724</v>
      </c>
      <c r="E41" s="1">
        <v>-480008476</v>
      </c>
      <c r="F41" s="1">
        <v>-474846268</v>
      </c>
      <c r="G41" s="1">
        <v>-471563204</v>
      </c>
      <c r="H41" s="1">
        <v>-467911670</v>
      </c>
    </row>
    <row r="42" spans="1:8" x14ac:dyDescent="0.25">
      <c r="D42" s="1"/>
      <c r="E42" s="1"/>
      <c r="F42" s="1"/>
    </row>
    <row r="43" spans="1:8" x14ac:dyDescent="0.25">
      <c r="A43" s="25" t="s">
        <v>70</v>
      </c>
      <c r="B43" s="15">
        <f t="shared" ref="B43:H43" si="7">(B18-B21)/(B38/10)</f>
        <v>-49.991027835051547</v>
      </c>
      <c r="C43" s="15">
        <f t="shared" si="7"/>
        <v>-50.869568659793813</v>
      </c>
      <c r="D43" s="15">
        <f t="shared" si="7"/>
        <v>-52.678827422680413</v>
      </c>
      <c r="E43" s="15">
        <f t="shared" si="7"/>
        <v>-54.274650721649486</v>
      </c>
      <c r="F43" s="15">
        <f t="shared" si="7"/>
        <v>-53.705844742268042</v>
      </c>
      <c r="G43" s="15">
        <f t="shared" si="7"/>
        <v>-18.409202749140892</v>
      </c>
      <c r="H43" s="15">
        <f t="shared" si="7"/>
        <v>-16.737573368866446</v>
      </c>
    </row>
    <row r="44" spans="1:8" x14ac:dyDescent="0.25">
      <c r="A44" s="25" t="s">
        <v>69</v>
      </c>
      <c r="B44" s="4">
        <f t="shared" ref="B44:H44" si="8">B37+B21</f>
        <v>404308530</v>
      </c>
      <c r="C44" s="4">
        <f t="shared" si="8"/>
        <v>374182845</v>
      </c>
      <c r="D44" s="4">
        <f t="shared" si="8"/>
        <v>350656652</v>
      </c>
      <c r="E44" s="4">
        <f t="shared" si="8"/>
        <v>322705871</v>
      </c>
      <c r="F44" s="4">
        <f t="shared" si="8"/>
        <v>320327287</v>
      </c>
      <c r="G44" s="4">
        <f t="shared" si="8"/>
        <v>467328777</v>
      </c>
      <c r="H44" s="4">
        <f t="shared" si="8"/>
        <v>463194699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5"/>
  <sheetViews>
    <sheetView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B32" sqref="B32:H32"/>
    </sheetView>
  </sheetViews>
  <sheetFormatPr defaultRowHeight="15" x14ac:dyDescent="0.25"/>
  <cols>
    <col min="1" max="1" width="49.5703125" customWidth="1"/>
    <col min="2" max="8" width="13.5703125" bestFit="1" customWidth="1"/>
  </cols>
  <sheetData>
    <row r="1" spans="1:8" x14ac:dyDescent="0.25">
      <c r="A1" s="13" t="s">
        <v>22</v>
      </c>
    </row>
    <row r="2" spans="1:8" ht="15.75" x14ac:dyDescent="0.25">
      <c r="A2" s="13" t="s">
        <v>54</v>
      </c>
      <c r="B2" s="3"/>
      <c r="C2" s="3"/>
      <c r="D2" s="3"/>
      <c r="E2" s="3"/>
      <c r="F2" s="3"/>
    </row>
    <row r="3" spans="1:8" ht="15.75" x14ac:dyDescent="0.25">
      <c r="A3" s="13" t="s">
        <v>53</v>
      </c>
      <c r="B3" s="3"/>
      <c r="C3" s="3"/>
      <c r="D3" s="3"/>
      <c r="E3" s="3"/>
      <c r="F3" s="3"/>
    </row>
    <row r="4" spans="1:8" ht="15.75" x14ac:dyDescent="0.25">
      <c r="A4" s="3"/>
      <c r="B4" s="3"/>
      <c r="C4" s="3"/>
      <c r="D4" s="3"/>
      <c r="E4" s="3"/>
      <c r="F4" s="3"/>
    </row>
    <row r="5" spans="1:8" ht="15.75" x14ac:dyDescent="0.25">
      <c r="A5" s="3"/>
      <c r="B5" s="12">
        <v>41639</v>
      </c>
      <c r="C5" s="12">
        <v>42004</v>
      </c>
      <c r="D5" s="12">
        <v>42185</v>
      </c>
      <c r="E5" s="12">
        <v>42551</v>
      </c>
      <c r="F5" s="12">
        <v>42916</v>
      </c>
      <c r="G5" s="12">
        <v>43281</v>
      </c>
      <c r="H5" s="12">
        <v>43646</v>
      </c>
    </row>
    <row r="6" spans="1:8" x14ac:dyDescent="0.25">
      <c r="A6" s="25" t="s">
        <v>71</v>
      </c>
      <c r="B6" s="1">
        <v>335535094</v>
      </c>
      <c r="C6" s="1">
        <v>306956756</v>
      </c>
      <c r="D6" s="1">
        <v>118432757</v>
      </c>
      <c r="E6" s="1">
        <v>125788773</v>
      </c>
      <c r="F6" s="1">
        <v>233466248</v>
      </c>
      <c r="G6" s="1">
        <v>252473856</v>
      </c>
      <c r="H6" s="1">
        <v>311130942</v>
      </c>
    </row>
    <row r="7" spans="1:8" x14ac:dyDescent="0.25">
      <c r="A7" t="s">
        <v>11</v>
      </c>
      <c r="B7" s="5">
        <v>303067301</v>
      </c>
      <c r="C7" s="5">
        <v>290409260</v>
      </c>
      <c r="D7" s="5">
        <v>115153639</v>
      </c>
      <c r="E7" s="5">
        <v>114829064</v>
      </c>
      <c r="F7" s="5">
        <v>207262916</v>
      </c>
      <c r="G7" s="5">
        <v>221932357</v>
      </c>
      <c r="H7" s="5">
        <v>276917583</v>
      </c>
    </row>
    <row r="8" spans="1:8" x14ac:dyDescent="0.25">
      <c r="A8" s="25" t="s">
        <v>7</v>
      </c>
      <c r="B8" s="4">
        <f t="shared" ref="B8:C8" si="0">B6-B7</f>
        <v>32467793</v>
      </c>
      <c r="C8" s="4">
        <f t="shared" si="0"/>
        <v>16547496</v>
      </c>
      <c r="D8" s="4">
        <f t="shared" ref="D8" si="1">D6-D7</f>
        <v>3279118</v>
      </c>
      <c r="E8" s="4">
        <f t="shared" ref="E8" si="2">E6-E7</f>
        <v>10959709</v>
      </c>
      <c r="F8" s="4">
        <f>F6-F7</f>
        <v>26203332</v>
      </c>
      <c r="G8" s="4">
        <f>G6-G7</f>
        <v>30541499</v>
      </c>
      <c r="H8" s="4">
        <f>H6-H7</f>
        <v>34213359</v>
      </c>
    </row>
    <row r="9" spans="1:8" x14ac:dyDescent="0.25">
      <c r="A9" s="2"/>
      <c r="B9" s="2"/>
      <c r="C9" s="4"/>
      <c r="D9" s="4"/>
      <c r="E9" s="4"/>
      <c r="F9" s="4"/>
      <c r="G9" s="4"/>
      <c r="H9" s="4"/>
    </row>
    <row r="10" spans="1:8" x14ac:dyDescent="0.25">
      <c r="A10" s="25" t="s">
        <v>72</v>
      </c>
      <c r="B10" s="4">
        <f t="shared" ref="B10:C10" si="3">SUM(B11:B13)</f>
        <v>29861039</v>
      </c>
      <c r="C10" s="4">
        <f t="shared" si="3"/>
        <v>23439564</v>
      </c>
      <c r="D10" s="4">
        <f t="shared" ref="D10" si="4">SUM(D11:D13)</f>
        <v>8201404</v>
      </c>
      <c r="E10" s="4">
        <f t="shared" ref="E10" si="5">SUM(E11:E13)</f>
        <v>9692396</v>
      </c>
      <c r="F10" s="4">
        <f>SUM(F11:F13)</f>
        <v>23226557</v>
      </c>
      <c r="G10" s="4">
        <f>SUM(G11:G13)</f>
        <v>26693917</v>
      </c>
      <c r="H10" s="4">
        <f>SUM(H11:H13)</f>
        <v>28974257</v>
      </c>
    </row>
    <row r="11" spans="1:8" x14ac:dyDescent="0.25">
      <c r="A11" t="s">
        <v>20</v>
      </c>
      <c r="B11" s="8">
        <v>28417760</v>
      </c>
      <c r="C11" s="1">
        <v>22276646</v>
      </c>
      <c r="D11" s="1">
        <v>7972803</v>
      </c>
      <c r="E11" s="1">
        <v>9108535</v>
      </c>
      <c r="F11" s="1">
        <v>21448320</v>
      </c>
      <c r="G11" s="1">
        <v>24334058</v>
      </c>
      <c r="H11" s="1">
        <v>25215393</v>
      </c>
    </row>
    <row r="12" spans="1:8" x14ac:dyDescent="0.25">
      <c r="A12" s="7" t="s">
        <v>33</v>
      </c>
      <c r="B12" s="8">
        <v>1443279</v>
      </c>
      <c r="C12" s="1">
        <v>1162918</v>
      </c>
      <c r="D12" s="1">
        <v>196188</v>
      </c>
      <c r="E12" s="1">
        <v>543339</v>
      </c>
      <c r="F12" s="1">
        <v>1639800</v>
      </c>
      <c r="G12" s="1">
        <v>2256323</v>
      </c>
      <c r="H12" s="1">
        <v>3549494</v>
      </c>
    </row>
    <row r="13" spans="1:8" x14ac:dyDescent="0.25">
      <c r="A13" t="s">
        <v>34</v>
      </c>
      <c r="B13" s="8"/>
      <c r="C13" s="1"/>
      <c r="D13" s="1">
        <v>32413</v>
      </c>
      <c r="E13" s="1">
        <v>40522</v>
      </c>
      <c r="F13" s="1">
        <v>138437</v>
      </c>
      <c r="G13" s="1">
        <v>103536</v>
      </c>
      <c r="H13" s="1">
        <v>209370</v>
      </c>
    </row>
    <row r="14" spans="1:8" ht="15.75" customHeight="1" x14ac:dyDescent="0.25"/>
    <row r="15" spans="1:8" x14ac:dyDescent="0.25">
      <c r="A15" s="25" t="s">
        <v>8</v>
      </c>
      <c r="B15" s="4">
        <f t="shared" ref="B15:E15" si="6">B8-B10</f>
        <v>2606754</v>
      </c>
      <c r="C15" s="4">
        <f t="shared" si="6"/>
        <v>-6892068</v>
      </c>
      <c r="D15" s="4">
        <f t="shared" si="6"/>
        <v>-4922286</v>
      </c>
      <c r="E15" s="4">
        <f t="shared" si="6"/>
        <v>1267313</v>
      </c>
      <c r="F15" s="4">
        <f>F8-F10</f>
        <v>2976775</v>
      </c>
      <c r="G15" s="4">
        <f>G8-G10</f>
        <v>3847582</v>
      </c>
      <c r="H15" s="4">
        <f>H8-H10</f>
        <v>5239102</v>
      </c>
    </row>
    <row r="16" spans="1:8" x14ac:dyDescent="0.25">
      <c r="A16" s="14" t="s">
        <v>73</v>
      </c>
      <c r="B16" s="4"/>
      <c r="C16" s="4"/>
      <c r="D16" s="4"/>
      <c r="E16" s="4"/>
      <c r="F16" s="4"/>
      <c r="G16" s="4"/>
      <c r="H16" s="4"/>
    </row>
    <row r="17" spans="1:9" x14ac:dyDescent="0.25">
      <c r="A17" s="7" t="s">
        <v>46</v>
      </c>
      <c r="B17" s="8"/>
      <c r="C17" s="8"/>
      <c r="D17" s="8">
        <v>0</v>
      </c>
      <c r="E17" s="8">
        <v>-17360031</v>
      </c>
      <c r="F17" s="8">
        <v>0</v>
      </c>
      <c r="G17" s="8">
        <v>0</v>
      </c>
      <c r="H17" s="8"/>
    </row>
    <row r="18" spans="1:9" x14ac:dyDescent="0.25">
      <c r="A18" t="s">
        <v>35</v>
      </c>
      <c r="B18" s="1"/>
      <c r="C18" s="1"/>
      <c r="D18">
        <v>0</v>
      </c>
      <c r="F18" s="1">
        <v>87074</v>
      </c>
      <c r="G18" s="1">
        <v>104430</v>
      </c>
      <c r="H18" s="1">
        <v>3543</v>
      </c>
    </row>
    <row r="19" spans="1:9" x14ac:dyDescent="0.25">
      <c r="A19" s="25" t="s">
        <v>74</v>
      </c>
      <c r="B19" s="18">
        <f t="shared" ref="B19:H19" si="7">SUM(B15:B18)</f>
        <v>2606754</v>
      </c>
      <c r="C19" s="18">
        <f t="shared" si="7"/>
        <v>-6892068</v>
      </c>
      <c r="D19" s="18">
        <f t="shared" si="7"/>
        <v>-4922286</v>
      </c>
      <c r="E19" s="18">
        <f t="shared" si="7"/>
        <v>-16092718</v>
      </c>
      <c r="F19" s="18">
        <f t="shared" si="7"/>
        <v>3063849</v>
      </c>
      <c r="G19" s="18">
        <f t="shared" si="7"/>
        <v>3952012</v>
      </c>
      <c r="H19" s="18">
        <f t="shared" si="7"/>
        <v>5242645</v>
      </c>
    </row>
    <row r="20" spans="1:9" x14ac:dyDescent="0.25">
      <c r="A20" s="2"/>
      <c r="B20" s="4"/>
      <c r="C20" s="4"/>
      <c r="D20" s="4"/>
      <c r="E20" s="4"/>
      <c r="F20" s="4"/>
      <c r="G20" s="4"/>
      <c r="H20" s="4"/>
    </row>
    <row r="21" spans="1:9" x14ac:dyDescent="0.25">
      <c r="A21" t="s">
        <v>15</v>
      </c>
      <c r="B21" s="5">
        <v>117655</v>
      </c>
      <c r="C21" s="5">
        <v>0</v>
      </c>
      <c r="D21" s="5">
        <v>0</v>
      </c>
      <c r="E21" s="5">
        <v>0</v>
      </c>
      <c r="F21" s="5">
        <v>153157</v>
      </c>
      <c r="G21" s="5">
        <v>197601</v>
      </c>
      <c r="H21" s="5">
        <v>262120</v>
      </c>
    </row>
    <row r="22" spans="1:9" x14ac:dyDescent="0.25">
      <c r="A22" s="25" t="s">
        <v>75</v>
      </c>
      <c r="B22" s="10">
        <f t="shared" ref="B22:C22" si="8">B19-B21</f>
        <v>2489099</v>
      </c>
      <c r="C22" s="10">
        <f t="shared" si="8"/>
        <v>-6892068</v>
      </c>
      <c r="D22" s="10">
        <f t="shared" ref="D22" si="9">D19-D21</f>
        <v>-4922286</v>
      </c>
      <c r="E22" s="10">
        <f t="shared" ref="E22" si="10">E19-E21</f>
        <v>-16092718</v>
      </c>
      <c r="F22" s="10">
        <f>F19-F21</f>
        <v>2910692</v>
      </c>
      <c r="G22" s="10">
        <f>G19-G21</f>
        <v>3754411</v>
      </c>
      <c r="H22" s="10">
        <f>H19-H21</f>
        <v>4980525</v>
      </c>
    </row>
    <row r="23" spans="1:9" x14ac:dyDescent="0.25">
      <c r="B23" s="13"/>
      <c r="C23" s="10"/>
      <c r="D23" s="4"/>
      <c r="E23" s="4"/>
      <c r="F23" s="4"/>
      <c r="G23" s="4"/>
      <c r="H23" s="4"/>
    </row>
    <row r="24" spans="1:9" x14ac:dyDescent="0.25">
      <c r="A24" s="22" t="s">
        <v>76</v>
      </c>
      <c r="B24" s="10">
        <f t="shared" ref="B24:C24" si="11">SUM(B25:B26)</f>
        <v>890287</v>
      </c>
      <c r="C24" s="10">
        <f t="shared" si="11"/>
        <v>-588969</v>
      </c>
      <c r="D24" s="10">
        <f t="shared" ref="D24" si="12">SUM(D25:D26)</f>
        <v>355260</v>
      </c>
      <c r="E24" s="10">
        <f t="shared" ref="E24" si="13">SUM(E25:E26)</f>
        <v>-114492</v>
      </c>
      <c r="F24" s="10">
        <f>SUM(F25:F26)</f>
        <v>151983</v>
      </c>
      <c r="G24" s="10">
        <f>SUM(G25:G26)</f>
        <v>209478</v>
      </c>
      <c r="H24" s="10">
        <f>SUM(H25:H26)</f>
        <v>471992</v>
      </c>
    </row>
    <row r="25" spans="1:9" x14ac:dyDescent="0.25">
      <c r="A25" t="s">
        <v>9</v>
      </c>
      <c r="B25" s="16">
        <v>1677675</v>
      </c>
      <c r="C25" s="16">
        <v>1301544</v>
      </c>
      <c r="D25" s="16">
        <v>355260</v>
      </c>
      <c r="E25" s="16">
        <v>754731</v>
      </c>
      <c r="F25" s="16">
        <v>1400797</v>
      </c>
      <c r="G25" s="16">
        <v>1515470</v>
      </c>
      <c r="H25" s="16">
        <v>1866807</v>
      </c>
    </row>
    <row r="26" spans="1:9" x14ac:dyDescent="0.25">
      <c r="A26" s="7" t="s">
        <v>10</v>
      </c>
      <c r="B26" s="16">
        <v>-787388</v>
      </c>
      <c r="C26" s="16">
        <v>-1890513</v>
      </c>
      <c r="D26" s="16">
        <v>0</v>
      </c>
      <c r="E26" s="16">
        <v>-869223</v>
      </c>
      <c r="F26" s="16">
        <v>-1248814</v>
      </c>
      <c r="G26" s="16">
        <v>-1305992</v>
      </c>
      <c r="H26" s="16">
        <v>-1394815</v>
      </c>
    </row>
    <row r="27" spans="1:9" x14ac:dyDescent="0.25">
      <c r="A27" s="7"/>
      <c r="B27" s="10"/>
      <c r="C27" s="16"/>
      <c r="D27" s="16"/>
      <c r="E27" s="16"/>
      <c r="F27" s="16"/>
      <c r="G27" s="16"/>
      <c r="H27" s="16"/>
    </row>
    <row r="28" spans="1:9" x14ac:dyDescent="0.25">
      <c r="A28" s="25" t="s">
        <v>77</v>
      </c>
      <c r="B28" s="11">
        <f t="shared" ref="B28:E28" si="14">B22-B24</f>
        <v>1598812</v>
      </c>
      <c r="C28" s="11">
        <f t="shared" si="14"/>
        <v>-6303099</v>
      </c>
      <c r="D28" s="11">
        <f t="shared" si="14"/>
        <v>-5277546</v>
      </c>
      <c r="E28" s="11">
        <f t="shared" si="14"/>
        <v>-15978226</v>
      </c>
      <c r="F28" s="11">
        <f>F22-F24</f>
        <v>2758709</v>
      </c>
      <c r="G28" s="11">
        <f>G22-G24</f>
        <v>3544933</v>
      </c>
      <c r="H28" s="11">
        <f>H22-H24</f>
        <v>4508533</v>
      </c>
    </row>
    <row r="29" spans="1:9" x14ac:dyDescent="0.25">
      <c r="A29" s="2"/>
      <c r="B29" s="13"/>
      <c r="C29" s="10"/>
      <c r="D29" s="10"/>
      <c r="E29" s="10"/>
      <c r="F29" s="10"/>
      <c r="G29" s="10"/>
      <c r="H29" s="10"/>
    </row>
    <row r="30" spans="1:9" x14ac:dyDescent="0.25">
      <c r="B30" s="10"/>
      <c r="C30" s="10"/>
      <c r="D30" s="10"/>
      <c r="E30" s="10"/>
      <c r="F30" s="10"/>
      <c r="G30" s="10"/>
      <c r="H30" s="10"/>
    </row>
    <row r="31" spans="1:9" x14ac:dyDescent="0.25">
      <c r="A31" s="25" t="s">
        <v>78</v>
      </c>
      <c r="B31" s="26">
        <f>B28/('1'!B38/10)</f>
        <v>0.32965195876288661</v>
      </c>
      <c r="C31" s="26">
        <f>C28/('1'!C38/10)</f>
        <v>-1.2996080412371134</v>
      </c>
      <c r="D31" s="26">
        <f>D28/('1'!D38/10)</f>
        <v>-1.0881538144329896</v>
      </c>
      <c r="E31" s="26">
        <f>E28/('1'!E38/10)</f>
        <v>-3.2944795876288659</v>
      </c>
      <c r="F31" s="26">
        <f>F28/('1'!F38/10)</f>
        <v>0.56880597938144328</v>
      </c>
      <c r="G31" s="26">
        <f>G28/('1'!G38/10)</f>
        <v>0.6961085910652921</v>
      </c>
      <c r="H31" s="26">
        <f>H28/('1'!H38/10)</f>
        <v>0.84316955373214575</v>
      </c>
      <c r="I31" s="26"/>
    </row>
    <row r="32" spans="1:9" x14ac:dyDescent="0.25">
      <c r="A32" s="14" t="s">
        <v>79</v>
      </c>
      <c r="B32" s="1">
        <f>'1'!B44</f>
        <v>404308530</v>
      </c>
      <c r="C32" s="1">
        <f>'1'!C44</f>
        <v>374182845</v>
      </c>
      <c r="D32" s="1">
        <f>'1'!D44</f>
        <v>350656652</v>
      </c>
      <c r="E32" s="1">
        <f>'1'!E44</f>
        <v>322705871</v>
      </c>
      <c r="F32" s="1">
        <f>'1'!F44</f>
        <v>320327287</v>
      </c>
      <c r="G32" s="1">
        <f>'1'!G44</f>
        <v>467328777</v>
      </c>
      <c r="H32" s="1">
        <f>'1'!H44</f>
        <v>463194699</v>
      </c>
    </row>
    <row r="55" spans="1:1" x14ac:dyDescent="0.25">
      <c r="A5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13" sqref="K13"/>
    </sheetView>
  </sheetViews>
  <sheetFormatPr defaultRowHeight="15" x14ac:dyDescent="0.25"/>
  <cols>
    <col min="1" max="1" width="49.85546875" bestFit="1" customWidth="1"/>
    <col min="2" max="8" width="13.5703125" bestFit="1" customWidth="1"/>
  </cols>
  <sheetData>
    <row r="1" spans="1:8" x14ac:dyDescent="0.25">
      <c r="A1" s="13" t="s">
        <v>22</v>
      </c>
    </row>
    <row r="2" spans="1:8" ht="15.75" x14ac:dyDescent="0.25">
      <c r="A2" s="13" t="s">
        <v>55</v>
      </c>
      <c r="B2" s="3"/>
      <c r="C2" s="3"/>
      <c r="D2" s="3"/>
      <c r="E2" s="3"/>
      <c r="F2" s="3"/>
    </row>
    <row r="3" spans="1:8" ht="15.75" x14ac:dyDescent="0.25">
      <c r="A3" s="13" t="s">
        <v>53</v>
      </c>
      <c r="B3" s="3"/>
      <c r="C3" s="3"/>
      <c r="D3" s="3"/>
      <c r="E3" s="3"/>
      <c r="F3" s="3"/>
    </row>
    <row r="4" spans="1:8" ht="15.75" x14ac:dyDescent="0.25">
      <c r="A4" s="3"/>
      <c r="B4" s="3"/>
      <c r="C4" s="3"/>
      <c r="D4" s="3"/>
      <c r="E4" s="3"/>
      <c r="F4" s="3"/>
    </row>
    <row r="5" spans="1:8" ht="15.75" x14ac:dyDescent="0.25">
      <c r="A5" s="3"/>
      <c r="B5" s="12">
        <v>41639</v>
      </c>
      <c r="C5" s="12">
        <v>42004</v>
      </c>
      <c r="D5" s="12">
        <v>42185</v>
      </c>
      <c r="E5" s="12">
        <v>42551</v>
      </c>
      <c r="F5" s="12">
        <v>42916</v>
      </c>
      <c r="G5" s="12">
        <v>43281</v>
      </c>
      <c r="H5" s="12">
        <v>43646</v>
      </c>
    </row>
    <row r="6" spans="1:8" x14ac:dyDescent="0.25">
      <c r="A6" s="25" t="s">
        <v>80</v>
      </c>
    </row>
    <row r="7" spans="1:8" x14ac:dyDescent="0.25">
      <c r="A7" t="s">
        <v>36</v>
      </c>
      <c r="B7" s="1">
        <v>342886031</v>
      </c>
      <c r="C7" s="1">
        <v>313645787</v>
      </c>
      <c r="D7" s="1">
        <v>126052015</v>
      </c>
      <c r="E7" s="1">
        <v>162667844</v>
      </c>
      <c r="F7" s="1">
        <v>235456740</v>
      </c>
      <c r="G7" s="1">
        <v>253707133</v>
      </c>
      <c r="H7" s="1">
        <v>317644392</v>
      </c>
    </row>
    <row r="8" spans="1:8" x14ac:dyDescent="0.25">
      <c r="A8" t="s">
        <v>37</v>
      </c>
      <c r="B8" s="1">
        <v>-319502731</v>
      </c>
      <c r="C8" s="1">
        <v>-306320666</v>
      </c>
      <c r="D8" s="1">
        <v>-120821480</v>
      </c>
      <c r="E8" s="1">
        <v>-148107927</v>
      </c>
      <c r="F8" s="1">
        <v>-187681438</v>
      </c>
      <c r="G8" s="1">
        <v>-214986146</v>
      </c>
      <c r="H8" s="1">
        <v>-261471503</v>
      </c>
    </row>
    <row r="9" spans="1:8" x14ac:dyDescent="0.25">
      <c r="A9" t="s">
        <v>38</v>
      </c>
      <c r="B9" s="5">
        <v>-2014277</v>
      </c>
      <c r="C9" s="5"/>
      <c r="D9" s="5">
        <v>0</v>
      </c>
      <c r="E9" s="5">
        <v>0</v>
      </c>
      <c r="F9" s="5">
        <v>-1997188</v>
      </c>
      <c r="G9" s="5">
        <v>0</v>
      </c>
      <c r="H9" s="5">
        <v>0</v>
      </c>
    </row>
    <row r="10" spans="1:8" x14ac:dyDescent="0.25">
      <c r="A10" s="2"/>
      <c r="B10" s="4">
        <f t="shared" ref="B10:E10" si="0">SUM(B7:B9)</f>
        <v>21369023</v>
      </c>
      <c r="C10" s="4">
        <f t="shared" si="0"/>
        <v>7325121</v>
      </c>
      <c r="D10" s="4">
        <f t="shared" si="0"/>
        <v>5230535</v>
      </c>
      <c r="E10" s="4">
        <f t="shared" si="0"/>
        <v>14559917</v>
      </c>
      <c r="F10" s="4">
        <f>SUM(F7:F9)</f>
        <v>45778114</v>
      </c>
      <c r="G10" s="4">
        <f>SUM(G7:G9)</f>
        <v>38720987</v>
      </c>
      <c r="H10" s="4">
        <f>SUM(H7:H9)</f>
        <v>56172889</v>
      </c>
    </row>
    <row r="12" spans="1:8" x14ac:dyDescent="0.25">
      <c r="A12" s="25" t="s">
        <v>81</v>
      </c>
    </row>
    <row r="13" spans="1:8" x14ac:dyDescent="0.25">
      <c r="A13" s="6" t="s">
        <v>16</v>
      </c>
      <c r="B13" s="1">
        <v>-360750</v>
      </c>
      <c r="C13" s="1"/>
      <c r="D13" s="1">
        <v>0</v>
      </c>
      <c r="E13" s="1">
        <v>-532010</v>
      </c>
      <c r="F13" s="1">
        <v>-3172962</v>
      </c>
      <c r="G13" s="1">
        <v>-23153178</v>
      </c>
      <c r="H13" s="1">
        <v>-292007</v>
      </c>
    </row>
    <row r="14" spans="1:8" x14ac:dyDescent="0.25">
      <c r="A14" s="2"/>
      <c r="B14" s="18">
        <f t="shared" ref="B14:E14" si="1">SUM(B13)</f>
        <v>-360750</v>
      </c>
      <c r="C14" s="18">
        <f t="shared" si="1"/>
        <v>0</v>
      </c>
      <c r="D14" s="18">
        <f t="shared" si="1"/>
        <v>0</v>
      </c>
      <c r="E14" s="18">
        <f t="shared" si="1"/>
        <v>-532010</v>
      </c>
      <c r="F14" s="18">
        <f>SUM(F13)</f>
        <v>-3172962</v>
      </c>
      <c r="G14" s="18">
        <f>SUM(G13)</f>
        <v>-23153178</v>
      </c>
      <c r="H14" s="18">
        <f>SUM(H13)</f>
        <v>-292007</v>
      </c>
    </row>
    <row r="16" spans="1:8" x14ac:dyDescent="0.25">
      <c r="A16" s="25" t="s">
        <v>82</v>
      </c>
    </row>
    <row r="17" spans="1:8" x14ac:dyDescent="0.25">
      <c r="A17" t="s">
        <v>39</v>
      </c>
      <c r="B17" s="1">
        <v>-13420062</v>
      </c>
      <c r="C17" s="1">
        <v>-13428850</v>
      </c>
      <c r="D17" s="1">
        <v>-6720000</v>
      </c>
      <c r="E17" s="1">
        <v>-6720000</v>
      </c>
      <c r="F17" s="1">
        <v>-13440000</v>
      </c>
      <c r="G17" s="1">
        <v>-13440000</v>
      </c>
      <c r="H17" s="1">
        <v>-10198741</v>
      </c>
    </row>
    <row r="18" spans="1:8" x14ac:dyDescent="0.25">
      <c r="A18" t="s">
        <v>40</v>
      </c>
      <c r="B18" s="1"/>
      <c r="C18" s="1">
        <v>0</v>
      </c>
      <c r="D18" s="1">
        <v>0</v>
      </c>
      <c r="E18" s="1">
        <v>0</v>
      </c>
      <c r="F18" s="1">
        <v>-28850636</v>
      </c>
      <c r="G18" s="1">
        <v>-20550636</v>
      </c>
      <c r="H18" s="1">
        <v>-20550636</v>
      </c>
    </row>
    <row r="19" spans="1:8" x14ac:dyDescent="0.25">
      <c r="A19" t="s">
        <v>50</v>
      </c>
      <c r="B19" s="1"/>
      <c r="C19" s="1"/>
      <c r="D19" s="1"/>
      <c r="E19" s="1"/>
      <c r="F19" s="1"/>
      <c r="G19" s="1"/>
      <c r="H19" s="1">
        <v>-14300000</v>
      </c>
    </row>
    <row r="20" spans="1:8" x14ac:dyDescent="0.25">
      <c r="A20" t="s">
        <v>51</v>
      </c>
      <c r="B20" s="1"/>
      <c r="C20" s="1"/>
      <c r="D20" s="1"/>
      <c r="E20" s="1"/>
      <c r="F20" s="1"/>
      <c r="G20" s="1"/>
      <c r="H20" s="1">
        <v>-6800000</v>
      </c>
    </row>
    <row r="21" spans="1:8" x14ac:dyDescent="0.25">
      <c r="A21" t="s">
        <v>41</v>
      </c>
      <c r="B21" s="1">
        <v>-374900</v>
      </c>
      <c r="C21" s="1">
        <v>0</v>
      </c>
      <c r="D21" s="1">
        <v>0</v>
      </c>
      <c r="E21" s="1">
        <v>0</v>
      </c>
      <c r="F21" s="1">
        <v>-13434</v>
      </c>
      <c r="G21" s="1">
        <v>0</v>
      </c>
      <c r="H21" s="1"/>
    </row>
    <row r="22" spans="1:8" x14ac:dyDescent="0.25">
      <c r="A22" t="s">
        <v>49</v>
      </c>
      <c r="B22" s="1">
        <v>-100</v>
      </c>
      <c r="C22" s="1">
        <v>-360</v>
      </c>
      <c r="D22" s="1"/>
      <c r="E22" s="1"/>
      <c r="F22" s="1"/>
      <c r="G22" s="1"/>
      <c r="H22" s="1"/>
    </row>
    <row r="23" spans="1:8" x14ac:dyDescent="0.25">
      <c r="A23" t="s">
        <v>42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13500000</v>
      </c>
      <c r="H23" s="1"/>
    </row>
    <row r="24" spans="1:8" x14ac:dyDescent="0.25">
      <c r="A24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87074</v>
      </c>
      <c r="G24" s="1">
        <v>104430</v>
      </c>
      <c r="H24" s="1">
        <v>3543</v>
      </c>
    </row>
    <row r="25" spans="1:8" x14ac:dyDescent="0.25">
      <c r="A25" t="s">
        <v>44</v>
      </c>
      <c r="B25" s="1">
        <v>-136004</v>
      </c>
      <c r="C25" s="1">
        <v>-88596</v>
      </c>
      <c r="D25" s="1">
        <v>-32413</v>
      </c>
      <c r="E25" s="1">
        <v>-40522</v>
      </c>
      <c r="F25" s="1">
        <v>-138437</v>
      </c>
      <c r="G25" s="1">
        <v>-103536</v>
      </c>
      <c r="H25" s="1">
        <v>-209370</v>
      </c>
    </row>
    <row r="26" spans="1:8" x14ac:dyDescent="0.25">
      <c r="A26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-1079558</v>
      </c>
      <c r="H26" s="1">
        <v>-3522396</v>
      </c>
    </row>
    <row r="27" spans="1:8" x14ac:dyDescent="0.25">
      <c r="A27" s="2"/>
      <c r="B27" s="17">
        <f t="shared" ref="B27:E27" si="2">SUM(B17:B26)</f>
        <v>-13931066</v>
      </c>
      <c r="C27" s="17">
        <f t="shared" si="2"/>
        <v>-13517806</v>
      </c>
      <c r="D27" s="17">
        <f t="shared" si="2"/>
        <v>-6752413</v>
      </c>
      <c r="E27" s="17">
        <f t="shared" si="2"/>
        <v>-6760522</v>
      </c>
      <c r="F27" s="17">
        <f>SUM(F17:F26)</f>
        <v>-42355433</v>
      </c>
      <c r="G27" s="17">
        <f>SUM(G17:G26)</f>
        <v>-21569300</v>
      </c>
      <c r="H27" s="17">
        <f>SUM(H17:H26)</f>
        <v>-55577600</v>
      </c>
    </row>
    <row r="29" spans="1:8" x14ac:dyDescent="0.25">
      <c r="A29" s="2" t="s">
        <v>83</v>
      </c>
      <c r="B29" s="4">
        <f t="shared" ref="B29:E29" si="3">B10+B14+B27</f>
        <v>7077207</v>
      </c>
      <c r="C29" s="4">
        <f t="shared" si="3"/>
        <v>-6192685</v>
      </c>
      <c r="D29" s="4">
        <f t="shared" si="3"/>
        <v>-1521878</v>
      </c>
      <c r="E29" s="4">
        <f t="shared" si="3"/>
        <v>7267385</v>
      </c>
      <c r="F29" s="4">
        <f>F10+F14+F27</f>
        <v>249719</v>
      </c>
      <c r="G29" s="4">
        <f>G10+G14+G27</f>
        <v>-6001491</v>
      </c>
      <c r="H29" s="4">
        <f>H10+H14+H27</f>
        <v>303282</v>
      </c>
    </row>
    <row r="30" spans="1:8" x14ac:dyDescent="0.25">
      <c r="A30" s="14" t="s">
        <v>86</v>
      </c>
      <c r="B30" s="1">
        <v>2142386</v>
      </c>
      <c r="C30" s="1">
        <v>9219593</v>
      </c>
      <c r="D30" s="1">
        <v>3026908</v>
      </c>
      <c r="E30" s="1">
        <v>1257227</v>
      </c>
      <c r="F30" s="1">
        <v>8525612</v>
      </c>
      <c r="G30" s="1">
        <v>8774331</v>
      </c>
      <c r="H30" s="1">
        <v>2772840</v>
      </c>
    </row>
    <row r="31" spans="1:8" x14ac:dyDescent="0.25">
      <c r="A31" s="25" t="s">
        <v>87</v>
      </c>
      <c r="B31" s="18">
        <f t="shared" ref="B31:E31" si="4">SUM(B29:B30)</f>
        <v>9219593</v>
      </c>
      <c r="C31" s="18">
        <f t="shared" si="4"/>
        <v>3026908</v>
      </c>
      <c r="D31" s="18">
        <f t="shared" si="4"/>
        <v>1505030</v>
      </c>
      <c r="E31" s="18">
        <f t="shared" si="4"/>
        <v>8524612</v>
      </c>
      <c r="F31" s="18">
        <f>SUM(F29:F30)</f>
        <v>8775331</v>
      </c>
      <c r="G31" s="18">
        <f>SUM(G29:G30)</f>
        <v>2772840</v>
      </c>
      <c r="H31" s="18">
        <f>SUM(H29:H30)</f>
        <v>3076122</v>
      </c>
    </row>
    <row r="32" spans="1:8" x14ac:dyDescent="0.25">
      <c r="B32" s="2"/>
      <c r="C32" s="2"/>
      <c r="D32" s="2"/>
      <c r="E32" s="2"/>
      <c r="F32" s="2"/>
      <c r="G32" s="2"/>
      <c r="H32" s="2"/>
    </row>
    <row r="33" spans="1:8" x14ac:dyDescent="0.25">
      <c r="A33" s="25" t="s">
        <v>84</v>
      </c>
      <c r="B33" s="15">
        <f>B10/('1'!B38/10)</f>
        <v>4.40598412371134</v>
      </c>
      <c r="C33" s="15">
        <f>C10/('1'!C38/10)</f>
        <v>1.5103342268041238</v>
      </c>
      <c r="D33" s="15">
        <f>D10/('1'!D38/10)</f>
        <v>1.078460824742268</v>
      </c>
      <c r="E33" s="15">
        <f>E10/('1'!E38/10)</f>
        <v>3.0020447422680414</v>
      </c>
      <c r="F33" s="15">
        <f>F10/('1'!F38/10)</f>
        <v>9.4387863917525774</v>
      </c>
      <c r="G33" s="15">
        <f>G10/('1'!G38/10)</f>
        <v>7.6035320569464897</v>
      </c>
      <c r="H33" s="15">
        <f>H10/('1'!H38/10)</f>
        <v>10.505250765598335</v>
      </c>
    </row>
    <row r="34" spans="1:8" x14ac:dyDescent="0.25">
      <c r="A34" s="25" t="s">
        <v>85</v>
      </c>
      <c r="B34" s="1">
        <f>'2'!B32</f>
        <v>404308530</v>
      </c>
      <c r="C34" s="1">
        <f>'2'!C32</f>
        <v>374182845</v>
      </c>
      <c r="D34" s="1">
        <f>'2'!D32</f>
        <v>350656652</v>
      </c>
      <c r="E34" s="1">
        <f>'2'!E32</f>
        <v>322705871</v>
      </c>
      <c r="F34" s="1">
        <f>'2'!F32</f>
        <v>320327287</v>
      </c>
      <c r="G34" s="1">
        <f>'2'!G32</f>
        <v>467328777</v>
      </c>
      <c r="H34" s="1">
        <f>'2'!H32</f>
        <v>463194699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5" sqref="H5"/>
    </sheetView>
  </sheetViews>
  <sheetFormatPr defaultRowHeight="15" x14ac:dyDescent="0.25"/>
  <cols>
    <col min="1" max="1" width="31.28515625" bestFit="1" customWidth="1"/>
  </cols>
  <sheetData>
    <row r="1" spans="1:8" x14ac:dyDescent="0.25">
      <c r="A1" s="13" t="s">
        <v>22</v>
      </c>
    </row>
    <row r="2" spans="1:8" x14ac:dyDescent="0.25">
      <c r="A2" s="13" t="s">
        <v>56</v>
      </c>
    </row>
    <row r="3" spans="1:8" x14ac:dyDescent="0.25">
      <c r="A3" s="13" t="s">
        <v>53</v>
      </c>
    </row>
    <row r="4" spans="1:8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  <c r="H4">
        <v>2019</v>
      </c>
    </row>
    <row r="5" spans="1:8" x14ac:dyDescent="0.25">
      <c r="A5" t="s">
        <v>57</v>
      </c>
      <c r="B5" s="19"/>
      <c r="C5" s="19"/>
      <c r="D5" s="19"/>
      <c r="E5" s="19"/>
      <c r="F5" s="19"/>
      <c r="G5" s="19"/>
    </row>
    <row r="6" spans="1:8" x14ac:dyDescent="0.25">
      <c r="A6" t="s">
        <v>58</v>
      </c>
      <c r="B6" s="19"/>
      <c r="C6" s="19"/>
      <c r="D6" s="19"/>
      <c r="E6" s="19"/>
      <c r="F6" s="19"/>
      <c r="G6" s="19"/>
    </row>
    <row r="7" spans="1:8" x14ac:dyDescent="0.25">
      <c r="A7" t="s">
        <v>59</v>
      </c>
      <c r="B7" s="19"/>
      <c r="C7" s="19"/>
      <c r="D7" s="19"/>
      <c r="E7" s="19"/>
      <c r="F7" s="19"/>
      <c r="G7" s="19"/>
    </row>
    <row r="8" spans="1:8" x14ac:dyDescent="0.25">
      <c r="A8" t="s">
        <v>60</v>
      </c>
      <c r="B8" s="20"/>
      <c r="C8" s="20"/>
      <c r="D8" s="20"/>
      <c r="E8" s="20"/>
      <c r="F8" s="20"/>
      <c r="G8" s="20"/>
    </row>
    <row r="9" spans="1:8" x14ac:dyDescent="0.25">
      <c r="A9" t="s">
        <v>61</v>
      </c>
      <c r="B9" s="19"/>
      <c r="C9" s="19"/>
      <c r="D9" s="19"/>
      <c r="E9" s="19"/>
      <c r="F9" s="19"/>
      <c r="G9" s="19"/>
    </row>
    <row r="10" spans="1:8" x14ac:dyDescent="0.25">
      <c r="A10" t="s">
        <v>62</v>
      </c>
      <c r="B10" s="19"/>
      <c r="C10" s="19"/>
      <c r="D10" s="19"/>
      <c r="E10" s="19"/>
      <c r="F10" s="19"/>
      <c r="G10" s="19"/>
    </row>
    <row r="11" spans="1:8" x14ac:dyDescent="0.25">
      <c r="A11" t="s">
        <v>63</v>
      </c>
      <c r="B11" s="19"/>
      <c r="C11" s="19"/>
      <c r="D11" s="19"/>
      <c r="E11" s="19"/>
      <c r="F11" s="19"/>
      <c r="G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2020-04-11T14:32:54Z</dcterms:modified>
</cp:coreProperties>
</file>