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ood and Allied\Annual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2" l="1"/>
  <c r="D16" i="2"/>
  <c r="E16" i="2"/>
  <c r="F16" i="2"/>
  <c r="G16" i="2"/>
  <c r="H16" i="2"/>
  <c r="B16" i="2"/>
  <c r="B57" i="1" l="1"/>
  <c r="H33" i="3" l="1"/>
  <c r="F13" i="3"/>
  <c r="B10" i="3"/>
  <c r="H57" i="1"/>
  <c r="G23" i="1"/>
  <c r="C33" i="3" l="1"/>
  <c r="D33" i="3"/>
  <c r="E33" i="3"/>
  <c r="F33" i="3"/>
  <c r="G33" i="3"/>
  <c r="B33" i="3"/>
  <c r="C27" i="2"/>
  <c r="D27" i="2"/>
  <c r="E27" i="2"/>
  <c r="F27" i="2"/>
  <c r="G27" i="2"/>
  <c r="H27" i="2"/>
  <c r="B27" i="2"/>
  <c r="C61" i="1"/>
  <c r="D61" i="1"/>
  <c r="E61" i="1"/>
  <c r="F61" i="1"/>
  <c r="G61" i="1"/>
  <c r="H61" i="1"/>
  <c r="B61" i="1"/>
  <c r="H26" i="3" l="1"/>
  <c r="H19" i="3"/>
  <c r="H10" i="3"/>
  <c r="H13" i="3" s="1"/>
  <c r="H21" i="2"/>
  <c r="H8" i="2"/>
  <c r="H46" i="1"/>
  <c r="H33" i="1"/>
  <c r="H60" i="1"/>
  <c r="H22" i="1"/>
  <c r="H13" i="1"/>
  <c r="H12" i="2" l="1"/>
  <c r="H19" i="2" s="1"/>
  <c r="H24" i="2" s="1"/>
  <c r="H9" i="4" s="1"/>
  <c r="H28" i="3"/>
  <c r="H30" i="3" s="1"/>
  <c r="H32" i="3"/>
  <c r="I13" i="1"/>
  <c r="H23" i="1"/>
  <c r="H47" i="1"/>
  <c r="H58" i="1" s="1"/>
  <c r="H8" i="4"/>
  <c r="H7" i="4"/>
  <c r="H10" i="4" l="1"/>
  <c r="H6" i="4"/>
  <c r="H11" i="4"/>
  <c r="H26" i="2"/>
  <c r="H5" i="4"/>
  <c r="G26" i="3"/>
  <c r="F26" i="3"/>
  <c r="F10" i="3"/>
  <c r="E26" i="3"/>
  <c r="C26" i="3"/>
  <c r="D26" i="3"/>
  <c r="C19" i="3"/>
  <c r="D19" i="3"/>
  <c r="E19" i="3"/>
  <c r="F19" i="3"/>
  <c r="G19" i="3"/>
  <c r="C10" i="3"/>
  <c r="C13" i="3" s="1"/>
  <c r="D10" i="3"/>
  <c r="D13" i="3" s="1"/>
  <c r="E10" i="3"/>
  <c r="E13" i="3" s="1"/>
  <c r="G10" i="3"/>
  <c r="B13" i="3"/>
  <c r="C8" i="2"/>
  <c r="C12" i="2" s="1"/>
  <c r="E8" i="2"/>
  <c r="B8" i="2"/>
  <c r="B12" i="2" s="1"/>
  <c r="G33" i="1"/>
  <c r="G46" i="1"/>
  <c r="F46" i="1"/>
  <c r="D46" i="1"/>
  <c r="C33" i="1"/>
  <c r="B33" i="1"/>
  <c r="E12" i="2" l="1"/>
  <c r="F28" i="3"/>
  <c r="F30" i="3" s="1"/>
  <c r="C28" i="3"/>
  <c r="C30" i="3" s="1"/>
  <c r="G13" i="3"/>
  <c r="G28" i="3" s="1"/>
  <c r="B32" i="3"/>
  <c r="D8" i="2"/>
  <c r="D12" i="2" s="1"/>
  <c r="E28" i="3"/>
  <c r="D28" i="3"/>
  <c r="E10" i="4" l="1"/>
  <c r="G30" i="3"/>
  <c r="D30" i="3"/>
  <c r="E30" i="3"/>
  <c r="F8" i="2"/>
  <c r="F12" i="2" s="1"/>
  <c r="E19" i="2"/>
  <c r="G8" i="2"/>
  <c r="G12" i="2" s="1"/>
  <c r="F32" i="3"/>
  <c r="C32" i="3"/>
  <c r="D32" i="3"/>
  <c r="E32" i="3"/>
  <c r="G32" i="3"/>
  <c r="C21" i="2"/>
  <c r="D21" i="2"/>
  <c r="E21" i="2"/>
  <c r="F21" i="2"/>
  <c r="B21" i="2"/>
  <c r="C10" i="4"/>
  <c r="D10" i="4"/>
  <c r="B10" i="4"/>
  <c r="G22" i="1"/>
  <c r="G8" i="4" s="1"/>
  <c r="F22" i="1"/>
  <c r="F8" i="4" s="1"/>
  <c r="E33" i="1"/>
  <c r="F33" i="1"/>
  <c r="D33" i="1"/>
  <c r="C46" i="1"/>
  <c r="E46" i="1"/>
  <c r="C57" i="1"/>
  <c r="D57" i="1"/>
  <c r="E57" i="1"/>
  <c r="F57" i="1"/>
  <c r="G57" i="1"/>
  <c r="C22" i="1"/>
  <c r="D22" i="1"/>
  <c r="D8" i="4" s="1"/>
  <c r="E22" i="1"/>
  <c r="E8" i="4" s="1"/>
  <c r="C13" i="1"/>
  <c r="D13" i="1"/>
  <c r="E13" i="1"/>
  <c r="F13" i="1"/>
  <c r="G13" i="1"/>
  <c r="B46" i="1"/>
  <c r="B22" i="1"/>
  <c r="B13" i="1"/>
  <c r="B8" i="4" l="1"/>
  <c r="B7" i="4"/>
  <c r="E7" i="4"/>
  <c r="C8" i="4"/>
  <c r="D7" i="4"/>
  <c r="G7" i="4"/>
  <c r="C7" i="4"/>
  <c r="F7" i="4"/>
  <c r="E24" i="2"/>
  <c r="E9" i="4" s="1"/>
  <c r="G10" i="4"/>
  <c r="F10" i="4"/>
  <c r="D60" i="1"/>
  <c r="G60" i="1"/>
  <c r="C60" i="1"/>
  <c r="F60" i="1"/>
  <c r="B60" i="1"/>
  <c r="E60" i="1"/>
  <c r="B47" i="1"/>
  <c r="F23" i="1"/>
  <c r="D47" i="1"/>
  <c r="D58" i="1" s="1"/>
  <c r="B23" i="1"/>
  <c r="C23" i="1"/>
  <c r="F47" i="1"/>
  <c r="E23" i="1"/>
  <c r="E47" i="1"/>
  <c r="C47" i="1"/>
  <c r="G47" i="1"/>
  <c r="D23" i="1"/>
  <c r="E6" i="4" l="1"/>
  <c r="E5" i="4"/>
  <c r="E11" i="4"/>
  <c r="E26" i="2"/>
  <c r="D19" i="2"/>
  <c r="C19" i="2"/>
  <c r="B19" i="2"/>
  <c r="E58" i="1"/>
  <c r="G58" i="1"/>
  <c r="F58" i="1"/>
  <c r="C58" i="1"/>
  <c r="B58" i="1"/>
  <c r="G21" i="2"/>
  <c r="D24" i="2" l="1"/>
  <c r="B24" i="2"/>
  <c r="B26" i="2" s="1"/>
  <c r="C24" i="2"/>
  <c r="B26" i="3"/>
  <c r="B19" i="3"/>
  <c r="C26" i="2" l="1"/>
  <c r="C9" i="4"/>
  <c r="C11" i="4"/>
  <c r="C6" i="4"/>
  <c r="C5" i="4"/>
  <c r="B9" i="4"/>
  <c r="B6" i="4"/>
  <c r="B11" i="4"/>
  <c r="B5" i="4"/>
  <c r="D9" i="4"/>
  <c r="D6" i="4"/>
  <c r="D11" i="4"/>
  <c r="D5" i="4"/>
  <c r="D26" i="2"/>
  <c r="B28" i="3"/>
  <c r="G19" i="2"/>
  <c r="F19" i="2"/>
  <c r="B30" i="3" l="1"/>
  <c r="F24" i="2"/>
  <c r="F26" i="2" s="1"/>
  <c r="G24" i="2"/>
  <c r="G9" i="4" l="1"/>
  <c r="G6" i="4"/>
  <c r="G11" i="4"/>
  <c r="G5" i="4"/>
  <c r="F9" i="4"/>
  <c r="F11" i="4"/>
  <c r="F6" i="4"/>
  <c r="F5" i="4"/>
  <c r="G26" i="2"/>
</calcChain>
</file>

<file path=xl/sharedStrings.xml><?xml version="1.0" encoding="utf-8"?>
<sst xmlns="http://schemas.openxmlformats.org/spreadsheetml/2006/main" count="102" uniqueCount="95">
  <si>
    <t>CURRENT ASSETS</t>
  </si>
  <si>
    <t>Cash and Cash Equivalents</t>
  </si>
  <si>
    <t>Share Capital</t>
  </si>
  <si>
    <t>Retained Earnings</t>
  </si>
  <si>
    <t>Inventories</t>
  </si>
  <si>
    <t>Property, Plant &amp; Equipment</t>
  </si>
  <si>
    <t>Current Liabilities</t>
  </si>
  <si>
    <t>Reserve &amp; Surplus</t>
  </si>
  <si>
    <t>Revaluation Surplus</t>
  </si>
  <si>
    <t>Other Income</t>
  </si>
  <si>
    <t>Contribution to Worker's Participation &amp; Welfare Funds</t>
  </si>
  <si>
    <t>Current Tax</t>
  </si>
  <si>
    <t>ASSETS</t>
  </si>
  <si>
    <t>Investment</t>
  </si>
  <si>
    <t>Immovable Properties</t>
  </si>
  <si>
    <t>Deferred Tax Asssets</t>
  </si>
  <si>
    <t>Advance, Deposits &amp; Prepayments</t>
  </si>
  <si>
    <t>Other Receivable</t>
  </si>
  <si>
    <t>Trade Debtors</t>
  </si>
  <si>
    <t>Share Premium</t>
  </si>
  <si>
    <t>Fair Valuation Surplus</t>
  </si>
  <si>
    <t>Machinery in Transit</t>
  </si>
  <si>
    <t>Deferred Tax Liabilities</t>
  </si>
  <si>
    <t>Short Term Investments</t>
  </si>
  <si>
    <t>Security Deposits</t>
  </si>
  <si>
    <t>Operating Expenses</t>
  </si>
  <si>
    <t>Deferred Tax (expenses)/income</t>
  </si>
  <si>
    <t>Income tax paid</t>
  </si>
  <si>
    <t>Payment for costs and expenses</t>
  </si>
  <si>
    <t>Capital Reserve</t>
  </si>
  <si>
    <t>Revenue Reserve</t>
  </si>
  <si>
    <t>Gratuity</t>
  </si>
  <si>
    <t>Obligation under Finance lease (due after one year)</t>
  </si>
  <si>
    <t>Provision for expenses</t>
  </si>
  <si>
    <t>Trade and other Payables</t>
  </si>
  <si>
    <t>Provision for Corporate Tax</t>
  </si>
  <si>
    <t>Trade and other Recievables</t>
  </si>
  <si>
    <t>Income tax liability</t>
  </si>
  <si>
    <t>Bank overdraft</t>
  </si>
  <si>
    <t>Short term bank loans</t>
  </si>
  <si>
    <t>Current tax liability</t>
  </si>
  <si>
    <t>Net defined benefit plans</t>
  </si>
  <si>
    <t>Provisions and accruals</t>
  </si>
  <si>
    <t>Cost of sales</t>
  </si>
  <si>
    <t>Net finance income/(expenses)</t>
  </si>
  <si>
    <t>Collection from distributors, leaf export and others</t>
  </si>
  <si>
    <t>Supplementary duty and VAT paid</t>
  </si>
  <si>
    <t>Interest paid</t>
  </si>
  <si>
    <t>Acquisition of property, plant and equipment</t>
  </si>
  <si>
    <t>Proceeds from sale of property, plant and equipment</t>
  </si>
  <si>
    <t>Finance lease obligation</t>
  </si>
  <si>
    <t>Dividend paid</t>
  </si>
  <si>
    <t>Short term loan receipt</t>
  </si>
  <si>
    <t>Short term loan payment</t>
  </si>
  <si>
    <t>Ratio</t>
  </si>
  <si>
    <t>Debt to Equity</t>
  </si>
  <si>
    <t>Current Ratio</t>
  </si>
  <si>
    <t>Operating Margin</t>
  </si>
  <si>
    <t>Consolidated Balance Sheet</t>
  </si>
  <si>
    <t>As at year end</t>
  </si>
  <si>
    <t>British American Tobacco Bangladesh Company Limited</t>
  </si>
  <si>
    <t>NON CURRENT ASSETS</t>
  </si>
  <si>
    <t>Liabilities and Capital</t>
  </si>
  <si>
    <t>Liabilities</t>
  </si>
  <si>
    <t>Shareholders’ Equity</t>
  </si>
  <si>
    <t>Non Current Liabilities</t>
  </si>
  <si>
    <t>Net assets value per share</t>
  </si>
  <si>
    <t>Shares to calculate NAVPS</t>
  </si>
  <si>
    <t>Consolidated Income Statement</t>
  </si>
  <si>
    <t>Net Revenues</t>
  </si>
  <si>
    <t>Gross Profit</t>
  </si>
  <si>
    <t>Operating Incomes/Expenses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</si>
  <si>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</si>
  <si>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</si>
  <si>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</si>
  <si>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</si>
  <si>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</si>
  <si>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</si>
  <si>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</si>
  <si>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</si>
  <si>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Others</t>
  </si>
  <si>
    <t>Net Cash Flows - Operating Activities</t>
  </si>
  <si>
    <t xml:space="preserve">Cash Generated from Operations </t>
  </si>
  <si>
    <t>Net Cash Flows - Investment Activities</t>
  </si>
  <si>
    <t>Net Cash Flows - Financing Activities</t>
  </si>
  <si>
    <t>Consolidated Cash FLow Statement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</si>
  <si>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</si>
  <si>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</si>
  <si>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</si>
  <si>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</si>
  <si>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</si>
  <si>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 (ROA)</t>
  </si>
  <si>
    <t>Return on Equity (ROE)</t>
  </si>
  <si>
    <t>Net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</si>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</sst>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/>
    <xf numFmtId="15" fontId="2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41" fontId="2" fillId="0" borderId="0" xfId="0" applyNumberFormat="1" applyFont="1" applyAlignment="1">
      <alignment horizontal="right"/>
    </xf>
    <xf numFmtId="41" fontId="0" fillId="0" borderId="0" xfId="0" applyNumberFormat="1" applyAlignment="1">
      <alignment horizontal="right"/>
    </xf>
    <xf numFmtId="41" fontId="0" fillId="0" borderId="0" xfId="0" applyNumberFormat="1"/>
    <xf numFmtId="41" fontId="1" fillId="0" borderId="0" xfId="0" applyNumberFormat="1" applyFont="1" applyAlignment="1">
      <alignment horizontal="right"/>
    </xf>
    <xf numFmtId="41" fontId="0" fillId="0" borderId="0" xfId="0" applyNumberFormat="1" applyFont="1" applyAlignment="1">
      <alignment horizontal="right"/>
    </xf>
    <xf numFmtId="41" fontId="0" fillId="0" borderId="0" xfId="0" applyNumberFormat="1" applyFont="1"/>
    <xf numFmtId="41" fontId="4" fillId="0" borderId="3" xfId="0" applyNumberFormat="1" applyFont="1" applyBorder="1" applyAlignment="1">
      <alignment horizontal="right"/>
    </xf>
    <xf numFmtId="41" fontId="1" fillId="0" borderId="0" xfId="0" applyNumberFormat="1" applyFont="1" applyBorder="1"/>
    <xf numFmtId="41" fontId="1" fillId="0" borderId="0" xfId="0" applyNumberFormat="1" applyFont="1"/>
    <xf numFmtId="41" fontId="0" fillId="0" borderId="0" xfId="0" applyNumberFormat="1" applyBorder="1" applyAlignment="1">
      <alignment horizontal="right"/>
    </xf>
    <xf numFmtId="41" fontId="0" fillId="0" borderId="0" xfId="0" applyNumberFormat="1" applyBorder="1"/>
    <xf numFmtId="164" fontId="1" fillId="0" borderId="0" xfId="0" applyNumberFormat="1" applyFont="1" applyBorder="1" applyAlignment="1">
      <alignment horizontal="right"/>
    </xf>
    <xf numFmtId="41" fontId="1" fillId="0" borderId="2" xfId="0" applyNumberFormat="1" applyFont="1" applyBorder="1"/>
    <xf numFmtId="41" fontId="0" fillId="0" borderId="2" xfId="0" applyNumberFormat="1" applyBorder="1"/>
    <xf numFmtId="41" fontId="1" fillId="0" borderId="4" xfId="0" applyNumberFormat="1" applyFont="1" applyBorder="1"/>
    <xf numFmtId="41" fontId="0" fillId="0" borderId="0" xfId="0" applyNumberFormat="1" applyFont="1" applyBorder="1"/>
    <xf numFmtId="10" fontId="0" fillId="0" borderId="0" xfId="2" applyNumberFormat="1" applyFont="1"/>
    <xf numFmtId="43" fontId="0" fillId="0" borderId="0" xfId="1" applyFont="1"/>
    <xf numFmtId="165" fontId="0" fillId="0" borderId="0" xfId="1" applyNumberFormat="1" applyFont="1"/>
    <xf numFmtId="41" fontId="1" fillId="0" borderId="5" xfId="0" applyNumberFormat="1" applyFont="1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0" fillId="0" borderId="0" xfId="0" applyFont="1" applyBorder="1"/>
    <xf numFmtId="2" fontId="0" fillId="0" borderId="0" xfId="0" applyNumberFormat="1" applyBorder="1"/>
    <xf numFmtId="43" fontId="0" fillId="0" borderId="0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1"/>
  <sheetViews>
    <sheetView zoomScaleNormal="100" workbookViewId="0">
      <pane xSplit="1" ySplit="4" topLeftCell="B11" activePane="bottomRight" state="frozen"/>
      <selection pane="topRight" activeCell="B1" sqref="B1"/>
      <selection pane="bottomLeft" activeCell="A6" sqref="A6"/>
      <selection pane="bottomRight" activeCell="J14" sqref="J14"/>
    </sheetView>
  </sheetViews>
  <sheetFormatPr defaultRowHeight="15" x14ac:dyDescent="0.25"/>
  <cols>
    <col min="1" max="1" width="38.7109375" customWidth="1"/>
    <col min="2" max="2" width="18" bestFit="1" customWidth="1"/>
    <col min="3" max="8" width="15.28515625" bestFit="1" customWidth="1"/>
    <col min="9" max="13" width="19" bestFit="1" customWidth="1"/>
  </cols>
  <sheetData>
    <row r="1" spans="1:13" x14ac:dyDescent="0.25">
      <c r="A1" s="2" t="s">
        <v>60</v>
      </c>
    </row>
    <row r="2" spans="1:13" x14ac:dyDescent="0.25">
      <c r="A2" s="2" t="s">
        <v>58</v>
      </c>
    </row>
    <row r="3" spans="1:13" x14ac:dyDescent="0.25">
      <c r="A3" s="2" t="s">
        <v>59</v>
      </c>
    </row>
    <row r="4" spans="1:13" x14ac:dyDescent="0.25"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</row>
    <row r="5" spans="1:13" x14ac:dyDescent="0.25">
      <c r="A5" s="32" t="s">
        <v>12</v>
      </c>
    </row>
    <row r="6" spans="1:13" x14ac:dyDescent="0.25">
      <c r="A6" s="33" t="s">
        <v>61</v>
      </c>
    </row>
    <row r="7" spans="1:13" x14ac:dyDescent="0.25">
      <c r="A7" s="9" t="s">
        <v>5</v>
      </c>
      <c r="B7" s="17">
        <v>5861627000</v>
      </c>
      <c r="C7" s="17">
        <v>8513167000</v>
      </c>
      <c r="D7" s="17">
        <v>12018576000</v>
      </c>
      <c r="E7" s="17">
        <v>13665015000</v>
      </c>
      <c r="F7" s="17">
        <v>15411873000</v>
      </c>
      <c r="G7" s="17">
        <v>20915160000</v>
      </c>
      <c r="H7" s="17">
        <v>26483587000</v>
      </c>
    </row>
    <row r="8" spans="1:13" x14ac:dyDescent="0.25">
      <c r="A8" s="9" t="s">
        <v>21</v>
      </c>
      <c r="B8" s="17"/>
      <c r="C8" s="17"/>
      <c r="D8" s="17"/>
      <c r="E8" s="17"/>
      <c r="F8" s="17"/>
      <c r="G8" s="17"/>
    </row>
    <row r="9" spans="1:13" x14ac:dyDescent="0.25">
      <c r="A9" s="9" t="s">
        <v>13</v>
      </c>
      <c r="B9" s="17"/>
      <c r="C9" s="17"/>
      <c r="D9" s="17"/>
      <c r="E9" s="17"/>
      <c r="F9" s="17"/>
      <c r="G9" s="17"/>
    </row>
    <row r="10" spans="1:13" x14ac:dyDescent="0.25">
      <c r="A10" s="9" t="s">
        <v>14</v>
      </c>
      <c r="B10" s="17"/>
      <c r="C10" s="17"/>
      <c r="D10" s="17"/>
      <c r="E10" s="17"/>
      <c r="F10" s="17"/>
      <c r="G10" s="17"/>
    </row>
    <row r="11" spans="1:13" x14ac:dyDescent="0.25">
      <c r="A11" s="9" t="s">
        <v>15</v>
      </c>
      <c r="B11" s="17"/>
      <c r="C11" s="17"/>
      <c r="D11" s="17"/>
      <c r="E11" s="17"/>
      <c r="F11" s="17"/>
      <c r="G11" s="14"/>
    </row>
    <row r="12" spans="1:13" x14ac:dyDescent="0.25">
      <c r="A12" s="9" t="s">
        <v>24</v>
      </c>
      <c r="B12" s="17"/>
      <c r="C12" s="17"/>
      <c r="D12" s="17"/>
      <c r="E12" s="17"/>
      <c r="F12" s="17"/>
      <c r="G12" s="17"/>
    </row>
    <row r="13" spans="1:13" x14ac:dyDescent="0.25">
      <c r="A13" s="9"/>
      <c r="B13" s="25">
        <f>SUM(B7:B11)</f>
        <v>5861627000</v>
      </c>
      <c r="C13" s="25">
        <f t="shared" ref="C13:F13" si="0">SUM(C7:C11)</f>
        <v>8513167000</v>
      </c>
      <c r="D13" s="25">
        <f t="shared" si="0"/>
        <v>12018576000</v>
      </c>
      <c r="E13" s="25">
        <f t="shared" si="0"/>
        <v>13665015000</v>
      </c>
      <c r="F13" s="25">
        <f t="shared" si="0"/>
        <v>15411873000</v>
      </c>
      <c r="G13" s="25">
        <f>SUM(G7:G12)</f>
        <v>20915160000</v>
      </c>
      <c r="H13" s="25">
        <f t="shared" ref="H13:I13" si="1">SUM(H7:H12)</f>
        <v>26483587000</v>
      </c>
      <c r="I13" s="25">
        <f t="shared" si="1"/>
        <v>0</v>
      </c>
    </row>
    <row r="14" spans="1:13" x14ac:dyDescent="0.25">
      <c r="A14" s="33" t="s">
        <v>0</v>
      </c>
      <c r="B14" s="20"/>
      <c r="C14" s="20"/>
      <c r="D14" s="20"/>
      <c r="E14" s="20"/>
      <c r="F14" s="20"/>
      <c r="G14" s="20"/>
    </row>
    <row r="15" spans="1:13" x14ac:dyDescent="0.25">
      <c r="A15" s="5" t="s">
        <v>4</v>
      </c>
      <c r="B15" s="17">
        <v>4956887000</v>
      </c>
      <c r="C15" s="17">
        <v>6626703000</v>
      </c>
      <c r="D15" s="17">
        <v>9098197000</v>
      </c>
      <c r="E15" s="17">
        <v>8553377000</v>
      </c>
      <c r="F15" s="17">
        <v>13979180000</v>
      </c>
      <c r="G15" s="17">
        <v>17469089000</v>
      </c>
      <c r="H15" s="17">
        <v>19429201000</v>
      </c>
    </row>
    <row r="16" spans="1:13" x14ac:dyDescent="0.25">
      <c r="A16" s="9" t="s">
        <v>36</v>
      </c>
      <c r="B16" s="17">
        <v>937873000</v>
      </c>
      <c r="C16" s="17">
        <v>770917000</v>
      </c>
      <c r="D16" s="17">
        <v>1766817000</v>
      </c>
      <c r="E16" s="17">
        <v>940758000</v>
      </c>
      <c r="F16" s="17">
        <v>1062450000</v>
      </c>
      <c r="G16" s="17">
        <v>2315457000</v>
      </c>
      <c r="H16" s="14">
        <v>4174125000</v>
      </c>
      <c r="I16" s="14"/>
      <c r="J16" s="14"/>
      <c r="K16" s="14"/>
      <c r="L16" s="14"/>
      <c r="M16" s="14"/>
    </row>
    <row r="17" spans="1:13" x14ac:dyDescent="0.25">
      <c r="A17" s="9" t="s">
        <v>18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4">
        <v>0</v>
      </c>
      <c r="H17" s="14">
        <v>0</v>
      </c>
      <c r="I17" s="14"/>
      <c r="J17" s="14"/>
      <c r="K17" s="14"/>
      <c r="L17" s="14"/>
      <c r="M17" s="14"/>
    </row>
    <row r="18" spans="1:13" x14ac:dyDescent="0.25">
      <c r="A18" t="s">
        <v>16</v>
      </c>
      <c r="B18" s="14">
        <v>1007539000</v>
      </c>
      <c r="C18" s="17">
        <v>634885000</v>
      </c>
      <c r="D18" s="17">
        <v>2451127000</v>
      </c>
      <c r="E18" s="17">
        <v>4074679000</v>
      </c>
      <c r="F18" s="17">
        <v>3329480000</v>
      </c>
      <c r="G18" s="17">
        <v>4736633000</v>
      </c>
      <c r="H18" s="14">
        <v>4822711000</v>
      </c>
      <c r="I18" s="14"/>
      <c r="J18" s="14"/>
      <c r="K18" s="14"/>
      <c r="L18" s="14"/>
      <c r="M18" s="14"/>
    </row>
    <row r="19" spans="1:13" x14ac:dyDescent="0.25">
      <c r="A19" t="s">
        <v>17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/>
      <c r="J19" s="14"/>
      <c r="K19" s="14"/>
      <c r="L19" s="14"/>
      <c r="M19" s="14"/>
    </row>
    <row r="20" spans="1:13" x14ac:dyDescent="0.25">
      <c r="A20" t="s">
        <v>23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/>
      <c r="J20" s="14"/>
      <c r="K20" s="14"/>
      <c r="L20" s="14"/>
      <c r="M20" s="14"/>
    </row>
    <row r="21" spans="1:13" x14ac:dyDescent="0.25">
      <c r="A21" t="s">
        <v>1</v>
      </c>
      <c r="B21" s="14">
        <v>2270567000</v>
      </c>
      <c r="C21" s="14">
        <v>1918126000</v>
      </c>
      <c r="D21" s="14">
        <v>1740302000</v>
      </c>
      <c r="E21" s="14">
        <v>2357002000</v>
      </c>
      <c r="F21" s="14">
        <v>1564600000</v>
      </c>
      <c r="G21" s="14">
        <v>978169000</v>
      </c>
      <c r="H21" s="14">
        <v>1633605000</v>
      </c>
      <c r="I21" s="14"/>
      <c r="J21" s="14"/>
      <c r="K21" s="14"/>
      <c r="L21" s="14"/>
      <c r="M21" s="14"/>
    </row>
    <row r="22" spans="1:13" s="2" customFormat="1" x14ac:dyDescent="0.25">
      <c r="B22" s="24">
        <f t="shared" ref="B22:H22" si="2">SUM(B15:B21)</f>
        <v>9172866000</v>
      </c>
      <c r="C22" s="24">
        <f t="shared" si="2"/>
        <v>9950631000</v>
      </c>
      <c r="D22" s="24">
        <f t="shared" si="2"/>
        <v>15056443000</v>
      </c>
      <c r="E22" s="24">
        <f t="shared" si="2"/>
        <v>15925816000</v>
      </c>
      <c r="F22" s="24">
        <f t="shared" si="2"/>
        <v>19935710000</v>
      </c>
      <c r="G22" s="24">
        <f t="shared" si="2"/>
        <v>25499348000</v>
      </c>
      <c r="H22" s="24">
        <f t="shared" si="2"/>
        <v>30059642000</v>
      </c>
      <c r="I22" s="20"/>
      <c r="J22" s="20"/>
      <c r="K22" s="20"/>
      <c r="L22" s="20"/>
      <c r="M22" s="20"/>
    </row>
    <row r="23" spans="1:13" s="2" customFormat="1" ht="15.75" thickBot="1" x14ac:dyDescent="0.3">
      <c r="B23" s="31">
        <f t="shared" ref="B23:H23" si="3">SUM(B13,B22)</f>
        <v>15034493000</v>
      </c>
      <c r="C23" s="31">
        <f t="shared" si="3"/>
        <v>18463798000</v>
      </c>
      <c r="D23" s="31">
        <f t="shared" si="3"/>
        <v>27075019000</v>
      </c>
      <c r="E23" s="31">
        <f t="shared" si="3"/>
        <v>29590831000</v>
      </c>
      <c r="F23" s="31">
        <f t="shared" si="3"/>
        <v>35347583000</v>
      </c>
      <c r="G23" s="31">
        <f t="shared" si="3"/>
        <v>46414508000</v>
      </c>
      <c r="H23" s="31">
        <f t="shared" si="3"/>
        <v>56543229000</v>
      </c>
      <c r="I23" s="20"/>
      <c r="J23" s="20"/>
      <c r="K23" s="20"/>
      <c r="L23" s="20"/>
      <c r="M23" s="20"/>
    </row>
    <row r="24" spans="1:13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5.75" x14ac:dyDescent="0.25">
      <c r="A25" s="34" t="s">
        <v>62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5.75" x14ac:dyDescent="0.25">
      <c r="A26" s="35" t="s">
        <v>63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33" t="s">
        <v>65</v>
      </c>
      <c r="B28" s="14"/>
      <c r="C28" s="14"/>
      <c r="D28" s="14"/>
      <c r="E28" s="14"/>
      <c r="F28" s="20"/>
      <c r="G28" s="20"/>
      <c r="H28" s="14"/>
      <c r="I28" s="14"/>
      <c r="J28" s="14"/>
      <c r="K28" s="14"/>
      <c r="L28" s="14"/>
      <c r="M28" s="14"/>
    </row>
    <row r="29" spans="1:13" x14ac:dyDescent="0.25">
      <c r="A29" s="5" t="s">
        <v>31</v>
      </c>
      <c r="B29" s="14">
        <v>240592000</v>
      </c>
      <c r="C29" s="14">
        <v>364063000</v>
      </c>
      <c r="D29" s="14">
        <v>368112000</v>
      </c>
      <c r="E29" s="14">
        <v>461230000</v>
      </c>
      <c r="F29" s="17">
        <v>0</v>
      </c>
      <c r="G29" s="14">
        <v>0</v>
      </c>
      <c r="H29" s="14"/>
      <c r="I29" s="14"/>
      <c r="J29" s="14"/>
      <c r="K29" s="14"/>
      <c r="L29" s="14"/>
      <c r="M29" s="14"/>
    </row>
    <row r="30" spans="1:13" x14ac:dyDescent="0.25">
      <c r="A30" s="5" t="s">
        <v>22</v>
      </c>
      <c r="B30" s="14">
        <v>723643000</v>
      </c>
      <c r="C30" s="14">
        <v>883376000</v>
      </c>
      <c r="D30" s="14">
        <v>1140562000</v>
      </c>
      <c r="E30" s="14">
        <v>2069796000</v>
      </c>
      <c r="F30" s="17">
        <v>2027373000</v>
      </c>
      <c r="G30" s="14">
        <v>2835570000</v>
      </c>
      <c r="H30" s="14">
        <v>3112979000</v>
      </c>
      <c r="I30" s="14"/>
      <c r="J30" s="14"/>
      <c r="K30" s="14"/>
      <c r="L30" s="14"/>
      <c r="M30" s="14"/>
    </row>
    <row r="31" spans="1:13" x14ac:dyDescent="0.25">
      <c r="A31" s="5" t="s">
        <v>32</v>
      </c>
      <c r="B31" s="14">
        <v>7541000</v>
      </c>
      <c r="C31" s="14">
        <v>0</v>
      </c>
      <c r="D31" s="14">
        <v>0</v>
      </c>
      <c r="E31" s="14">
        <v>0</v>
      </c>
      <c r="F31" s="17">
        <v>0</v>
      </c>
      <c r="G31" s="14">
        <v>0</v>
      </c>
      <c r="H31" s="14"/>
      <c r="I31" s="14"/>
      <c r="J31" s="14"/>
      <c r="K31" s="14"/>
      <c r="L31" s="14"/>
      <c r="M31" s="14"/>
    </row>
    <row r="32" spans="1:13" x14ac:dyDescent="0.25">
      <c r="A32" t="s">
        <v>41</v>
      </c>
      <c r="B32" s="14">
        <v>0</v>
      </c>
      <c r="C32" s="14">
        <v>0</v>
      </c>
      <c r="D32" s="14">
        <v>0</v>
      </c>
      <c r="E32" s="14">
        <v>0</v>
      </c>
      <c r="F32" s="14">
        <v>800663000</v>
      </c>
      <c r="G32" s="14">
        <v>869114000</v>
      </c>
      <c r="H32" s="14">
        <v>978538000</v>
      </c>
      <c r="I32" s="14"/>
      <c r="J32" s="14"/>
      <c r="K32" s="14"/>
      <c r="L32" s="14"/>
      <c r="M32" s="14"/>
    </row>
    <row r="33" spans="1:13" s="2" customFormat="1" x14ac:dyDescent="0.25">
      <c r="B33" s="24">
        <f>SUM(B29:B32)</f>
        <v>971776000</v>
      </c>
      <c r="C33" s="24">
        <f>SUM(C29:C32)</f>
        <v>1247439000</v>
      </c>
      <c r="D33" s="24">
        <f>SUM(D29:D32)</f>
        <v>1508674000</v>
      </c>
      <c r="E33" s="24">
        <f t="shared" ref="E33:H33" si="4">SUM(E29:E32)</f>
        <v>2531026000</v>
      </c>
      <c r="F33" s="24">
        <f t="shared" si="4"/>
        <v>2828036000</v>
      </c>
      <c r="G33" s="24">
        <f t="shared" si="4"/>
        <v>3704684000</v>
      </c>
      <c r="H33" s="24">
        <f t="shared" si="4"/>
        <v>4091517000</v>
      </c>
      <c r="I33" s="20"/>
      <c r="J33" s="20"/>
      <c r="K33" s="20"/>
      <c r="L33" s="20"/>
      <c r="M33" s="20"/>
    </row>
    <row r="34" spans="1:13" x14ac:dyDescent="0.25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5">
      <c r="A35" s="33" t="s">
        <v>6</v>
      </c>
      <c r="B35" s="20"/>
      <c r="C35" s="20"/>
      <c r="D35" s="20"/>
      <c r="E35" s="20"/>
      <c r="F35" s="20"/>
      <c r="G35" s="20"/>
      <c r="H35" s="14"/>
      <c r="I35" s="14"/>
      <c r="J35" s="14"/>
      <c r="K35" s="14"/>
      <c r="L35" s="14"/>
      <c r="M35" s="14"/>
    </row>
    <row r="36" spans="1:13" x14ac:dyDescent="0.25">
      <c r="A36" s="5" t="s">
        <v>38</v>
      </c>
      <c r="B36" s="20">
        <v>0</v>
      </c>
      <c r="C36" s="20">
        <v>0</v>
      </c>
      <c r="D36" s="14">
        <v>347610000</v>
      </c>
      <c r="E36" s="20">
        <v>0</v>
      </c>
      <c r="F36" s="17">
        <v>289572000</v>
      </c>
      <c r="G36" s="17">
        <v>3057910000</v>
      </c>
      <c r="H36" s="14">
        <v>799880000</v>
      </c>
      <c r="I36" s="14"/>
      <c r="J36" s="14"/>
      <c r="K36" s="14"/>
      <c r="L36" s="14"/>
      <c r="M36" s="14"/>
    </row>
    <row r="37" spans="1:13" x14ac:dyDescent="0.25">
      <c r="A37" s="5" t="s">
        <v>39</v>
      </c>
      <c r="B37" s="20">
        <v>0</v>
      </c>
      <c r="C37" s="20">
        <v>0</v>
      </c>
      <c r="D37" s="17">
        <v>2800000000</v>
      </c>
      <c r="E37" s="20">
        <v>0</v>
      </c>
      <c r="F37" s="17">
        <v>1500000000</v>
      </c>
      <c r="G37" s="20">
        <v>0</v>
      </c>
      <c r="H37" s="14">
        <v>4380000000</v>
      </c>
      <c r="I37" s="14"/>
      <c r="J37" s="14"/>
      <c r="K37" s="14"/>
      <c r="L37" s="14"/>
      <c r="M37" s="14"/>
    </row>
    <row r="38" spans="1:13" x14ac:dyDescent="0.25">
      <c r="A38" t="s">
        <v>33</v>
      </c>
      <c r="B38" s="17">
        <v>2188035000</v>
      </c>
      <c r="C38" s="14">
        <v>2338056000</v>
      </c>
      <c r="D38" s="1">
        <v>1354891000</v>
      </c>
      <c r="E38" s="14">
        <v>1107181000</v>
      </c>
      <c r="F38" s="17">
        <v>0</v>
      </c>
      <c r="G38" s="17">
        <v>0</v>
      </c>
      <c r="H38" s="14">
        <v>0</v>
      </c>
      <c r="I38" s="14"/>
      <c r="J38" s="14"/>
      <c r="K38" s="14"/>
      <c r="L38" s="14"/>
      <c r="M38" s="14"/>
    </row>
    <row r="39" spans="1:13" x14ac:dyDescent="0.25">
      <c r="A39" t="s">
        <v>34</v>
      </c>
      <c r="B39" s="17">
        <v>3245676000</v>
      </c>
      <c r="C39" s="14">
        <v>3701889000</v>
      </c>
      <c r="D39" s="14">
        <v>6870420000</v>
      </c>
      <c r="E39" s="14">
        <v>7842726000</v>
      </c>
      <c r="F39" s="14">
        <v>8218406000</v>
      </c>
      <c r="G39" s="14">
        <v>10101621000</v>
      </c>
      <c r="H39" s="14">
        <v>10518444000</v>
      </c>
      <c r="I39" s="14"/>
      <c r="J39" s="14"/>
      <c r="K39" s="14"/>
      <c r="L39" s="14"/>
      <c r="M39" s="14"/>
    </row>
    <row r="40" spans="1:13" x14ac:dyDescent="0.25">
      <c r="A40" t="s">
        <v>35</v>
      </c>
      <c r="B40" s="17">
        <v>1585731000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/>
      <c r="J40" s="14"/>
      <c r="K40" s="14"/>
      <c r="L40" s="14"/>
      <c r="M40" s="14"/>
    </row>
    <row r="41" spans="1:13" x14ac:dyDescent="0.25">
      <c r="A41" s="5" t="s">
        <v>32</v>
      </c>
      <c r="B41" s="17">
        <v>10335000</v>
      </c>
      <c r="C41" s="14">
        <v>7541000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/>
      <c r="J41" s="14"/>
      <c r="K41" s="14"/>
      <c r="L41" s="14"/>
      <c r="M41" s="14"/>
    </row>
    <row r="42" spans="1:13" x14ac:dyDescent="0.25">
      <c r="A42" t="s">
        <v>37</v>
      </c>
      <c r="B42" s="17">
        <v>0</v>
      </c>
      <c r="C42" s="14">
        <v>2267283000</v>
      </c>
      <c r="D42" s="14">
        <v>2729914000</v>
      </c>
      <c r="E42" s="14">
        <v>0</v>
      </c>
      <c r="F42" s="14">
        <v>0</v>
      </c>
      <c r="G42" s="14">
        <v>0</v>
      </c>
      <c r="H42" s="14">
        <v>0</v>
      </c>
      <c r="I42" s="14"/>
      <c r="J42" s="14"/>
      <c r="K42" s="14"/>
      <c r="L42" s="14"/>
      <c r="M42" s="14"/>
    </row>
    <row r="43" spans="1:13" x14ac:dyDescent="0.25">
      <c r="A43" t="s">
        <v>40</v>
      </c>
      <c r="B43" s="14">
        <v>0</v>
      </c>
      <c r="C43" s="14">
        <v>0</v>
      </c>
      <c r="D43" s="14">
        <v>0</v>
      </c>
      <c r="E43" s="14">
        <v>3500379000</v>
      </c>
      <c r="F43" s="14">
        <v>2499269000</v>
      </c>
      <c r="G43" s="14">
        <v>5364697000</v>
      </c>
      <c r="H43" s="14">
        <v>5918997000</v>
      </c>
      <c r="I43" s="14"/>
      <c r="J43" s="14"/>
      <c r="K43" s="14"/>
      <c r="L43" s="14"/>
      <c r="M43" s="14"/>
    </row>
    <row r="44" spans="1:13" x14ac:dyDescent="0.25">
      <c r="A44" t="s">
        <v>42</v>
      </c>
      <c r="B44" s="14">
        <v>0</v>
      </c>
      <c r="C44" s="14">
        <v>0</v>
      </c>
      <c r="D44" s="14">
        <v>0</v>
      </c>
      <c r="E44" s="14">
        <v>0</v>
      </c>
      <c r="F44" s="17">
        <v>1129718000</v>
      </c>
      <c r="G44" s="17">
        <v>1073158000</v>
      </c>
      <c r="H44" s="14">
        <v>1305537000</v>
      </c>
      <c r="I44" s="14"/>
      <c r="J44" s="14"/>
      <c r="K44" s="14"/>
      <c r="L44" s="14"/>
      <c r="M44" s="14"/>
    </row>
    <row r="45" spans="1:13" x14ac:dyDescent="0.25"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/>
      <c r="J45" s="14"/>
      <c r="K45" s="14"/>
      <c r="L45" s="14"/>
      <c r="M45" s="14"/>
    </row>
    <row r="46" spans="1:13" s="2" customFormat="1" x14ac:dyDescent="0.25">
      <c r="B46" s="24">
        <f>SUM(B38:B45)</f>
        <v>7029777000</v>
      </c>
      <c r="C46" s="24">
        <f t="shared" ref="C46:E46" si="5">SUM(C38:C45)</f>
        <v>8314769000</v>
      </c>
      <c r="D46" s="24">
        <f>SUM(D36:D45)</f>
        <v>14102835000</v>
      </c>
      <c r="E46" s="24">
        <f t="shared" si="5"/>
        <v>12450286000</v>
      </c>
      <c r="F46" s="24">
        <f>SUM(F36:F45)</f>
        <v>13636965000</v>
      </c>
      <c r="G46" s="24">
        <f>SUM(G36:G45)</f>
        <v>19597386000</v>
      </c>
      <c r="H46" s="24">
        <f>SUM(H36:H45)</f>
        <v>22922858000</v>
      </c>
      <c r="I46" s="20"/>
      <c r="J46" s="20"/>
      <c r="K46" s="20"/>
      <c r="L46" s="20"/>
      <c r="M46" s="20"/>
    </row>
    <row r="47" spans="1:13" s="2" customFormat="1" x14ac:dyDescent="0.25">
      <c r="B47" s="20">
        <f>SUM(B46,B33)</f>
        <v>8001553000</v>
      </c>
      <c r="C47" s="20">
        <f t="shared" ref="C47:H47" si="6">SUM(C46,C33)</f>
        <v>9562208000</v>
      </c>
      <c r="D47" s="20">
        <f t="shared" si="6"/>
        <v>15611509000</v>
      </c>
      <c r="E47" s="20">
        <f t="shared" si="6"/>
        <v>14981312000</v>
      </c>
      <c r="F47" s="20">
        <f t="shared" si="6"/>
        <v>16465001000</v>
      </c>
      <c r="G47" s="20">
        <f t="shared" si="6"/>
        <v>23302070000</v>
      </c>
      <c r="H47" s="20">
        <f t="shared" si="6"/>
        <v>27014375000</v>
      </c>
      <c r="I47" s="14"/>
      <c r="J47" s="14"/>
      <c r="K47" s="14"/>
      <c r="L47" s="14"/>
      <c r="M47" s="14"/>
    </row>
    <row r="48" spans="1:13" x14ac:dyDescent="0.25">
      <c r="A48" s="33" t="s">
        <v>64</v>
      </c>
      <c r="B48" s="20"/>
      <c r="C48" s="20"/>
      <c r="D48" s="20"/>
      <c r="E48" s="20"/>
      <c r="F48" s="20"/>
      <c r="G48" s="20"/>
      <c r="H48" s="14"/>
      <c r="I48" s="14"/>
      <c r="J48" s="14"/>
      <c r="K48" s="14"/>
      <c r="L48" s="14"/>
      <c r="M48" s="14"/>
    </row>
    <row r="49" spans="1:13" x14ac:dyDescent="0.25">
      <c r="A49" t="s">
        <v>2</v>
      </c>
      <c r="B49" s="14">
        <v>600000000</v>
      </c>
      <c r="C49" s="14">
        <v>600000000</v>
      </c>
      <c r="D49" s="14">
        <v>600000000</v>
      </c>
      <c r="E49" s="14">
        <v>600000000</v>
      </c>
      <c r="F49" s="14">
        <v>600000000</v>
      </c>
      <c r="G49" s="14">
        <v>600000000</v>
      </c>
      <c r="H49" s="14">
        <v>600000000</v>
      </c>
      <c r="I49" s="14"/>
      <c r="J49" s="14"/>
      <c r="K49" s="14"/>
      <c r="L49" s="14"/>
      <c r="M49" s="14"/>
    </row>
    <row r="50" spans="1:13" x14ac:dyDescent="0.25">
      <c r="A50" t="s">
        <v>29</v>
      </c>
      <c r="B50" s="14">
        <v>64896000</v>
      </c>
      <c r="C50" s="14">
        <v>64896000</v>
      </c>
      <c r="D50" s="14">
        <v>64896000</v>
      </c>
      <c r="E50" s="14">
        <v>64896000</v>
      </c>
      <c r="F50" s="14">
        <v>64896000</v>
      </c>
      <c r="G50" s="14">
        <v>64896000</v>
      </c>
      <c r="H50" s="14">
        <v>64896000</v>
      </c>
      <c r="I50" s="14"/>
      <c r="J50" s="14"/>
      <c r="K50" s="14"/>
      <c r="L50" s="14"/>
      <c r="M50" s="14"/>
    </row>
    <row r="51" spans="1:13" x14ac:dyDescent="0.25">
      <c r="A51" t="s">
        <v>30</v>
      </c>
      <c r="B51" s="14">
        <v>6368044000</v>
      </c>
      <c r="C51" s="14">
        <v>8236694000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/>
      <c r="J51" s="14"/>
      <c r="K51" s="14"/>
      <c r="L51" s="14"/>
      <c r="M51" s="14"/>
    </row>
    <row r="52" spans="1:13" x14ac:dyDescent="0.25">
      <c r="A52" t="s">
        <v>19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/>
      <c r="J52" s="14"/>
      <c r="K52" s="14"/>
      <c r="L52" s="14"/>
      <c r="M52" s="14"/>
    </row>
    <row r="53" spans="1:13" x14ac:dyDescent="0.25">
      <c r="A53" t="s">
        <v>7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/>
      <c r="J53" s="14"/>
      <c r="K53" s="14"/>
      <c r="L53" s="14"/>
      <c r="M53" s="14"/>
    </row>
    <row r="54" spans="1:13" x14ac:dyDescent="0.25">
      <c r="A54" t="s">
        <v>20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/>
      <c r="J54" s="14"/>
      <c r="K54" s="14"/>
      <c r="L54" s="14"/>
      <c r="M54" s="14"/>
    </row>
    <row r="55" spans="1:13" x14ac:dyDescent="0.25">
      <c r="A55" t="s">
        <v>3</v>
      </c>
      <c r="B55" s="14">
        <v>0</v>
      </c>
      <c r="C55" s="14">
        <v>0</v>
      </c>
      <c r="D55" s="14">
        <v>10798615000</v>
      </c>
      <c r="E55" s="14">
        <v>13944623000</v>
      </c>
      <c r="F55" s="14">
        <v>18217686000</v>
      </c>
      <c r="G55" s="14">
        <v>22447542000</v>
      </c>
      <c r="H55" s="14">
        <v>28863958000</v>
      </c>
      <c r="I55" s="14"/>
      <c r="J55" s="14"/>
      <c r="K55" s="14"/>
      <c r="L55" s="14"/>
      <c r="M55" s="14"/>
    </row>
    <row r="56" spans="1:13" x14ac:dyDescent="0.25">
      <c r="A56" t="s">
        <v>8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/>
      <c r="J56" s="14"/>
      <c r="K56" s="14"/>
      <c r="L56" s="14"/>
      <c r="M56" s="14"/>
    </row>
    <row r="57" spans="1:13" x14ac:dyDescent="0.25">
      <c r="A57" s="2"/>
      <c r="B57" s="25">
        <f>SUM(B49:B56)</f>
        <v>7032940000</v>
      </c>
      <c r="C57" s="25">
        <f t="shared" ref="C57:G57" si="7">SUM(C49:C56)</f>
        <v>8901590000</v>
      </c>
      <c r="D57" s="25">
        <f t="shared" si="7"/>
        <v>11463511000</v>
      </c>
      <c r="E57" s="25">
        <f t="shared" si="7"/>
        <v>14609519000</v>
      </c>
      <c r="F57" s="25">
        <f t="shared" si="7"/>
        <v>18882582000</v>
      </c>
      <c r="G57" s="25">
        <f t="shared" si="7"/>
        <v>23112438000</v>
      </c>
      <c r="H57" s="24">
        <f>SUM(H49:H56)</f>
        <v>29528854000</v>
      </c>
      <c r="I57" s="14"/>
      <c r="J57" s="14"/>
      <c r="K57" s="14"/>
      <c r="L57" s="14"/>
      <c r="M57" s="14"/>
    </row>
    <row r="58" spans="1:13" ht="15.75" thickBot="1" x14ac:dyDescent="0.3">
      <c r="A58" s="2"/>
      <c r="B58" s="26">
        <f>SUM(B47,B57)</f>
        <v>15034493000</v>
      </c>
      <c r="C58" s="26">
        <f>SUM(C47,C57)</f>
        <v>18463798000</v>
      </c>
      <c r="D58" s="26">
        <f>SUM(D47,D57)-1000</f>
        <v>27075019000</v>
      </c>
      <c r="E58" s="26">
        <f>SUM(E47,E57)</f>
        <v>29590831000</v>
      </c>
      <c r="F58" s="26">
        <f>SUM(F47,F57)</f>
        <v>35347583000</v>
      </c>
      <c r="G58" s="26">
        <f>SUM(G47,G57)</f>
        <v>46414508000</v>
      </c>
      <c r="H58" s="26">
        <f>SUM(H47,H57)</f>
        <v>56543229000</v>
      </c>
      <c r="I58" s="14"/>
      <c r="J58" s="14"/>
      <c r="K58" s="14"/>
      <c r="L58" s="14"/>
      <c r="M58" s="14"/>
    </row>
    <row r="59" spans="1:13" x14ac:dyDescent="0.25">
      <c r="G59" s="1"/>
      <c r="H59" s="14"/>
      <c r="I59" s="14"/>
      <c r="J59" s="14"/>
      <c r="K59" s="14"/>
      <c r="L59" s="14"/>
      <c r="M59" s="14"/>
    </row>
    <row r="60" spans="1:13" s="2" customFormat="1" x14ac:dyDescent="0.25">
      <c r="A60" s="36" t="s">
        <v>66</v>
      </c>
      <c r="B60" s="11">
        <f t="shared" ref="B60:H60" si="8">B57/(B49/10)</f>
        <v>117.21566666666666</v>
      </c>
      <c r="C60" s="11">
        <f t="shared" si="8"/>
        <v>148.35983333333334</v>
      </c>
      <c r="D60" s="11">
        <f t="shared" si="8"/>
        <v>191.05851666666666</v>
      </c>
      <c r="E60" s="11">
        <f t="shared" si="8"/>
        <v>243.49198333333334</v>
      </c>
      <c r="F60" s="11">
        <f t="shared" si="8"/>
        <v>314.7097</v>
      </c>
      <c r="G60" s="11">
        <f t="shared" si="8"/>
        <v>385.20729999999998</v>
      </c>
      <c r="H60" s="11">
        <f t="shared" si="8"/>
        <v>492.14756666666665</v>
      </c>
      <c r="I60" s="14"/>
      <c r="J60" s="14"/>
      <c r="K60" s="14"/>
      <c r="L60" s="14"/>
      <c r="M60" s="14"/>
    </row>
    <row r="61" spans="1:13" x14ac:dyDescent="0.25">
      <c r="A61" s="36" t="s">
        <v>67</v>
      </c>
      <c r="B61" s="1">
        <f t="shared" ref="B61:H61" si="9">B49/10</f>
        <v>60000000</v>
      </c>
      <c r="C61" s="1">
        <f t="shared" si="9"/>
        <v>60000000</v>
      </c>
      <c r="D61" s="1">
        <f t="shared" si="9"/>
        <v>60000000</v>
      </c>
      <c r="E61" s="1">
        <f t="shared" si="9"/>
        <v>60000000</v>
      </c>
      <c r="F61" s="1">
        <f t="shared" si="9"/>
        <v>60000000</v>
      </c>
      <c r="G61" s="1">
        <f t="shared" si="9"/>
        <v>60000000</v>
      </c>
      <c r="H61" s="1">
        <f t="shared" si="9"/>
        <v>60000000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0"/>
  <sheetViews>
    <sheetView workbookViewId="0">
      <pane xSplit="1" ySplit="4" topLeftCell="B14" activePane="bottomRight" state="frozen"/>
      <selection pane="topRight" activeCell="B1" sqref="B1"/>
      <selection pane="bottomLeft" activeCell="A6" sqref="A6"/>
      <selection pane="bottomRight" activeCell="E24" sqref="E24"/>
    </sheetView>
  </sheetViews>
  <sheetFormatPr defaultRowHeight="15" x14ac:dyDescent="0.25"/>
  <cols>
    <col min="1" max="1" width="39" customWidth="1"/>
    <col min="2" max="2" width="15.28515625" bestFit="1" customWidth="1"/>
    <col min="3" max="7" width="16.28515625" bestFit="1" customWidth="1"/>
    <col min="8" max="8" width="16.28515625" style="6" bestFit="1" customWidth="1"/>
  </cols>
  <sheetData>
    <row r="1" spans="1:13" ht="15.75" x14ac:dyDescent="0.25">
      <c r="A1" s="2" t="s">
        <v>60</v>
      </c>
      <c r="B1" s="3"/>
      <c r="C1" s="3"/>
      <c r="D1" s="3"/>
      <c r="E1" s="3"/>
      <c r="F1" s="3"/>
    </row>
    <row r="2" spans="1:13" ht="15.75" x14ac:dyDescent="0.25">
      <c r="A2" s="2" t="s">
        <v>68</v>
      </c>
      <c r="B2" s="3"/>
      <c r="C2" s="3"/>
      <c r="D2" s="3"/>
      <c r="E2" s="3"/>
      <c r="F2" s="3"/>
    </row>
    <row r="3" spans="1:13" ht="15.75" x14ac:dyDescent="0.25">
      <c r="A3" s="2" t="s">
        <v>59</v>
      </c>
      <c r="B3" s="3"/>
      <c r="C3" s="3"/>
      <c r="D3" s="3"/>
      <c r="E3" s="3"/>
      <c r="F3" s="3"/>
    </row>
    <row r="4" spans="1:13" ht="15.75" x14ac:dyDescent="0.25">
      <c r="A4" s="3"/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</row>
    <row r="5" spans="1:13" ht="15.75" x14ac:dyDescent="0.25">
      <c r="A5" s="3"/>
      <c r="B5" s="7"/>
      <c r="C5" s="7"/>
      <c r="D5" s="7"/>
      <c r="E5" s="7"/>
      <c r="F5" s="7"/>
      <c r="G5" s="7"/>
    </row>
    <row r="6" spans="1:13" x14ac:dyDescent="0.25">
      <c r="A6" s="36" t="s">
        <v>69</v>
      </c>
      <c r="B6" s="19">
        <v>27471344000</v>
      </c>
      <c r="C6" s="19">
        <v>31225437000</v>
      </c>
      <c r="D6" s="19">
        <v>35641986000</v>
      </c>
      <c r="E6" s="19">
        <v>39894894000</v>
      </c>
      <c r="F6" s="19">
        <v>43753775000</v>
      </c>
      <c r="G6" s="19">
        <v>51963743000</v>
      </c>
      <c r="H6" s="19">
        <v>54639767000</v>
      </c>
      <c r="I6" s="22"/>
      <c r="J6" s="22"/>
      <c r="K6" s="22"/>
      <c r="L6" s="22"/>
      <c r="M6" s="22"/>
    </row>
    <row r="7" spans="1:13" s="5" customFormat="1" x14ac:dyDescent="0.25">
      <c r="A7" s="38" t="s">
        <v>43</v>
      </c>
      <c r="B7" s="27">
        <v>15946224000</v>
      </c>
      <c r="C7" s="27">
        <v>17501330000</v>
      </c>
      <c r="D7" s="27">
        <v>19332215000</v>
      </c>
      <c r="E7" s="27">
        <v>21212511000</v>
      </c>
      <c r="F7" s="27">
        <v>23890895000</v>
      </c>
      <c r="G7" s="27">
        <v>27180742000</v>
      </c>
      <c r="H7" s="27">
        <v>27096297000</v>
      </c>
      <c r="I7" s="27"/>
      <c r="J7" s="27"/>
      <c r="K7" s="27"/>
      <c r="L7" s="27"/>
      <c r="M7" s="27"/>
    </row>
    <row r="8" spans="1:13" x14ac:dyDescent="0.25">
      <c r="A8" s="36" t="s">
        <v>70</v>
      </c>
      <c r="B8" s="19">
        <f t="shared" ref="B8:H8" si="0">B6-B7</f>
        <v>11525120000</v>
      </c>
      <c r="C8" s="19">
        <f t="shared" si="0"/>
        <v>13724107000</v>
      </c>
      <c r="D8" s="19">
        <f t="shared" si="0"/>
        <v>16309771000</v>
      </c>
      <c r="E8" s="19">
        <f t="shared" si="0"/>
        <v>18682383000</v>
      </c>
      <c r="F8" s="19">
        <f t="shared" si="0"/>
        <v>19862880000</v>
      </c>
      <c r="G8" s="19">
        <f t="shared" si="0"/>
        <v>24783001000</v>
      </c>
      <c r="H8" s="19">
        <f t="shared" si="0"/>
        <v>27543470000</v>
      </c>
      <c r="I8" s="22"/>
      <c r="J8" s="22"/>
      <c r="K8" s="22"/>
      <c r="L8" s="22"/>
      <c r="M8" s="22"/>
    </row>
    <row r="9" spans="1:13" s="5" customFormat="1" x14ac:dyDescent="0.25">
      <c r="A9" s="36" t="s">
        <v>71</v>
      </c>
      <c r="B9" s="38"/>
      <c r="C9" s="38"/>
      <c r="D9" s="38"/>
      <c r="E9" s="38"/>
      <c r="F9" s="38"/>
      <c r="G9" s="38"/>
      <c r="H9" s="38"/>
      <c r="I9" s="27"/>
      <c r="J9" s="27"/>
      <c r="K9" s="27"/>
      <c r="L9" s="27"/>
      <c r="M9" s="27"/>
    </row>
    <row r="10" spans="1:13" s="5" customFormat="1" x14ac:dyDescent="0.25">
      <c r="A10" s="5" t="s">
        <v>25</v>
      </c>
      <c r="B10" s="27">
        <v>4612418000</v>
      </c>
      <c r="C10" s="27">
        <v>4219739000</v>
      </c>
      <c r="D10" s="27">
        <v>4775119000</v>
      </c>
      <c r="E10" s="27">
        <v>5481856000</v>
      </c>
      <c r="F10" s="27">
        <v>5936146000</v>
      </c>
      <c r="G10" s="27">
        <v>6980580000</v>
      </c>
      <c r="H10" s="27">
        <v>6723690000</v>
      </c>
      <c r="I10" s="27"/>
      <c r="J10" s="27"/>
      <c r="K10" s="27"/>
      <c r="L10" s="27"/>
      <c r="M10" s="27"/>
    </row>
    <row r="11" spans="1:13" s="5" customFormat="1" x14ac:dyDescent="0.25">
      <c r="A11" s="5" t="s">
        <v>9</v>
      </c>
      <c r="B11" s="27">
        <v>50820000</v>
      </c>
      <c r="C11" s="27">
        <v>89661000</v>
      </c>
      <c r="D11" s="27">
        <v>60882000</v>
      </c>
      <c r="E11" s="27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</row>
    <row r="12" spans="1:13" x14ac:dyDescent="0.25">
      <c r="A12" s="36" t="s">
        <v>72</v>
      </c>
      <c r="B12" s="19">
        <f>B8-B10+B11</f>
        <v>6963522000</v>
      </c>
      <c r="C12" s="19">
        <f t="shared" ref="C12:H12" si="1">C8-C10+C11</f>
        <v>9594029000</v>
      </c>
      <c r="D12" s="19">
        <f t="shared" si="1"/>
        <v>11595534000</v>
      </c>
      <c r="E12" s="19">
        <f t="shared" si="1"/>
        <v>13200527000</v>
      </c>
      <c r="F12" s="19">
        <f t="shared" si="1"/>
        <v>13926734000</v>
      </c>
      <c r="G12" s="19">
        <f t="shared" si="1"/>
        <v>17802421000</v>
      </c>
      <c r="H12" s="19">
        <f t="shared" si="1"/>
        <v>20819780000</v>
      </c>
      <c r="I12" s="22"/>
      <c r="J12" s="22"/>
      <c r="K12" s="22"/>
      <c r="L12" s="22"/>
      <c r="M12" s="22"/>
    </row>
    <row r="13" spans="1:13" x14ac:dyDescent="0.25">
      <c r="A13" s="37" t="s">
        <v>73</v>
      </c>
      <c r="B13" s="19"/>
      <c r="C13" s="19"/>
      <c r="D13" s="19"/>
      <c r="E13" s="19"/>
      <c r="F13" s="19"/>
      <c r="G13" s="19"/>
      <c r="H13" s="19"/>
      <c r="I13" s="22"/>
      <c r="J13" s="22"/>
      <c r="K13" s="22"/>
      <c r="L13" s="22"/>
      <c r="M13" s="22"/>
    </row>
    <row r="14" spans="1:13" x14ac:dyDescent="0.25">
      <c r="A14" s="38" t="s">
        <v>44</v>
      </c>
      <c r="B14" s="27">
        <v>119878000</v>
      </c>
      <c r="C14" s="22">
        <v>11215000</v>
      </c>
      <c r="D14" s="22">
        <v>157346000</v>
      </c>
      <c r="E14" s="22">
        <v>122828000</v>
      </c>
      <c r="F14" s="22">
        <v>36468000</v>
      </c>
      <c r="G14" s="22">
        <v>185291000</v>
      </c>
      <c r="H14" s="22">
        <v>473916000</v>
      </c>
      <c r="I14" s="22"/>
      <c r="J14" s="22"/>
      <c r="K14" s="22"/>
      <c r="L14" s="22"/>
      <c r="M14" s="22"/>
    </row>
    <row r="15" spans="1:13" x14ac:dyDescent="0.25">
      <c r="A15" s="6" t="s">
        <v>80</v>
      </c>
      <c r="B15" s="27">
        <v>0</v>
      </c>
      <c r="C15" s="27">
        <v>0</v>
      </c>
      <c r="D15" s="27">
        <v>0</v>
      </c>
      <c r="E15" s="27">
        <v>37680000</v>
      </c>
      <c r="F15" s="27">
        <v>-26708000</v>
      </c>
      <c r="G15" s="22">
        <v>24469000</v>
      </c>
      <c r="H15" s="22">
        <v>-14996000</v>
      </c>
      <c r="I15" s="22"/>
      <c r="J15" s="22"/>
      <c r="K15" s="22"/>
      <c r="L15" s="22"/>
      <c r="M15" s="22"/>
    </row>
    <row r="16" spans="1:13" s="2" customFormat="1" x14ac:dyDescent="0.25">
      <c r="A16" s="36" t="s">
        <v>74</v>
      </c>
      <c r="B16" s="19">
        <f>B12-B14+B15</f>
        <v>6843644000</v>
      </c>
      <c r="C16" s="19">
        <f t="shared" ref="C16:H16" si="2">C12-C14+C15</f>
        <v>9582814000</v>
      </c>
      <c r="D16" s="19">
        <f t="shared" si="2"/>
        <v>11438188000</v>
      </c>
      <c r="E16" s="19">
        <f t="shared" si="2"/>
        <v>13115379000</v>
      </c>
      <c r="F16" s="19">
        <f t="shared" si="2"/>
        <v>13863558000</v>
      </c>
      <c r="G16" s="19">
        <f t="shared" si="2"/>
        <v>17641599000</v>
      </c>
      <c r="H16" s="19">
        <f t="shared" si="2"/>
        <v>20330868000</v>
      </c>
      <c r="I16" s="19"/>
      <c r="J16" s="19"/>
      <c r="K16" s="19"/>
      <c r="L16" s="19"/>
      <c r="M16" s="19"/>
    </row>
    <row r="17" spans="1:13" x14ac:dyDescent="0.25">
      <c r="A17" s="5" t="s">
        <v>10</v>
      </c>
      <c r="B17" s="27">
        <v>342182000</v>
      </c>
      <c r="C17" s="22">
        <v>479141000</v>
      </c>
      <c r="D17" s="22">
        <v>571909000</v>
      </c>
      <c r="E17" s="22">
        <v>655767000</v>
      </c>
      <c r="F17" s="22">
        <v>693178000</v>
      </c>
      <c r="G17" s="22">
        <v>882080000</v>
      </c>
      <c r="H17" s="22">
        <v>1016543000</v>
      </c>
      <c r="I17" s="22"/>
      <c r="J17" s="22"/>
      <c r="K17" s="22"/>
      <c r="L17" s="22"/>
      <c r="M17" s="22"/>
    </row>
    <row r="18" spans="1:13" x14ac:dyDescent="0.25">
      <c r="A18" s="38"/>
      <c r="B18" s="27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/>
      <c r="I18" s="22"/>
      <c r="J18" s="22"/>
      <c r="K18" s="22"/>
      <c r="L18" s="22"/>
      <c r="M18" s="22"/>
    </row>
    <row r="19" spans="1:13" x14ac:dyDescent="0.25">
      <c r="A19" s="36" t="s">
        <v>75</v>
      </c>
      <c r="B19" s="19">
        <f t="shared" ref="B19:H19" si="3">(B16-B17)</f>
        <v>6501462000</v>
      </c>
      <c r="C19" s="19">
        <f t="shared" si="3"/>
        <v>9103673000</v>
      </c>
      <c r="D19" s="19">
        <f t="shared" si="3"/>
        <v>10866279000</v>
      </c>
      <c r="E19" s="19">
        <f t="shared" si="3"/>
        <v>12459612000</v>
      </c>
      <c r="F19" s="19">
        <f t="shared" si="3"/>
        <v>13170380000</v>
      </c>
      <c r="G19" s="19">
        <f t="shared" si="3"/>
        <v>16759519000</v>
      </c>
      <c r="H19" s="19">
        <f t="shared" si="3"/>
        <v>19314325000</v>
      </c>
      <c r="I19" s="22"/>
      <c r="J19" s="22"/>
      <c r="K19" s="22"/>
      <c r="L19" s="22"/>
      <c r="M19" s="22"/>
    </row>
    <row r="20" spans="1:13" x14ac:dyDescent="0.25">
      <c r="B20" s="19"/>
      <c r="C20" s="19"/>
      <c r="D20" s="19"/>
      <c r="E20" s="19"/>
      <c r="F20" s="19"/>
      <c r="G20" s="19"/>
      <c r="H20" s="22"/>
      <c r="I20" s="22"/>
      <c r="J20" s="22"/>
      <c r="K20" s="22"/>
      <c r="L20" s="22"/>
      <c r="M20" s="22"/>
    </row>
    <row r="21" spans="1:13" x14ac:dyDescent="0.25">
      <c r="A21" s="33" t="s">
        <v>76</v>
      </c>
      <c r="B21" s="19">
        <f t="shared" ref="B21:H21" si="4">SUM(B22:B23)</f>
        <v>-2559822000</v>
      </c>
      <c r="C21" s="19">
        <f t="shared" si="4"/>
        <v>-4179546000</v>
      </c>
      <c r="D21" s="19">
        <f t="shared" si="4"/>
        <v>-4584356000</v>
      </c>
      <c r="E21" s="19">
        <f t="shared" si="4"/>
        <v>-6585538000</v>
      </c>
      <c r="F21" s="19">
        <f t="shared" si="4"/>
        <v>-5587918000</v>
      </c>
      <c r="G21" s="19">
        <f t="shared" si="4"/>
        <v>-8929663000</v>
      </c>
      <c r="H21" s="19">
        <f t="shared" si="4"/>
        <v>-9302290000</v>
      </c>
      <c r="I21" s="22"/>
      <c r="J21" s="22"/>
      <c r="K21" s="22"/>
      <c r="L21" s="22"/>
      <c r="M21" s="22"/>
    </row>
    <row r="22" spans="1:13" x14ac:dyDescent="0.25">
      <c r="A22" t="s">
        <v>11</v>
      </c>
      <c r="B22" s="27">
        <v>-2505258000</v>
      </c>
      <c r="C22" s="27">
        <v>-3988381000</v>
      </c>
      <c r="D22" s="22">
        <v>-4327170000</v>
      </c>
      <c r="E22" s="22">
        <v>-5633340000</v>
      </c>
      <c r="F22" s="22">
        <v>-5622651000</v>
      </c>
      <c r="G22" s="22">
        <v>-8121466000</v>
      </c>
      <c r="H22" s="22">
        <v>-8985069000</v>
      </c>
      <c r="I22" s="22"/>
      <c r="J22" s="22"/>
      <c r="K22" s="22"/>
      <c r="L22" s="22"/>
      <c r="M22" s="22"/>
    </row>
    <row r="23" spans="1:13" x14ac:dyDescent="0.25">
      <c r="A23" t="s">
        <v>26</v>
      </c>
      <c r="B23" s="22">
        <v>-54564000</v>
      </c>
      <c r="C23" s="22">
        <v>-191165000</v>
      </c>
      <c r="D23" s="22">
        <v>-257186000</v>
      </c>
      <c r="E23" s="22">
        <v>-952198000</v>
      </c>
      <c r="F23" s="22">
        <v>34733000</v>
      </c>
      <c r="G23" s="22">
        <v>-808197000</v>
      </c>
      <c r="H23" s="22">
        <v>-317221000</v>
      </c>
      <c r="I23" s="22"/>
      <c r="J23" s="22"/>
      <c r="K23" s="22"/>
      <c r="L23" s="22"/>
      <c r="M23" s="22"/>
    </row>
    <row r="24" spans="1:13" x14ac:dyDescent="0.25">
      <c r="A24" s="36" t="s">
        <v>77</v>
      </c>
      <c r="B24" s="19">
        <f t="shared" ref="B24:H24" si="5">B19+B21</f>
        <v>3941640000</v>
      </c>
      <c r="C24" s="19">
        <f t="shared" si="5"/>
        <v>4924127000</v>
      </c>
      <c r="D24" s="19">
        <f t="shared" si="5"/>
        <v>6281923000</v>
      </c>
      <c r="E24" s="19">
        <f t="shared" si="5"/>
        <v>5874074000</v>
      </c>
      <c r="F24" s="19">
        <f t="shared" si="5"/>
        <v>7582462000</v>
      </c>
      <c r="G24" s="19">
        <f t="shared" si="5"/>
        <v>7829856000</v>
      </c>
      <c r="H24" s="19">
        <f t="shared" si="5"/>
        <v>10012035000</v>
      </c>
      <c r="I24" s="22"/>
      <c r="J24" s="22"/>
      <c r="K24" s="22"/>
      <c r="L24" s="22"/>
      <c r="M24" s="22"/>
    </row>
    <row r="25" spans="1:13" x14ac:dyDescent="0.25">
      <c r="A25" s="2"/>
      <c r="B25" s="19"/>
      <c r="C25" s="19"/>
      <c r="D25" s="19"/>
      <c r="E25" s="19"/>
      <c r="F25" s="19"/>
      <c r="G25" s="19"/>
      <c r="H25" s="22"/>
      <c r="I25" s="22"/>
      <c r="J25" s="22"/>
      <c r="K25" s="22"/>
      <c r="L25" s="22"/>
      <c r="M25" s="22"/>
    </row>
    <row r="26" spans="1:13" x14ac:dyDescent="0.25">
      <c r="A26" s="36" t="s">
        <v>78</v>
      </c>
      <c r="B26" s="39">
        <f>B24/('1'!B49/10)</f>
        <v>65.694000000000003</v>
      </c>
      <c r="C26" s="39">
        <f>C24/('1'!C49/10)</f>
        <v>82.068783333333329</v>
      </c>
      <c r="D26" s="39">
        <f>D24/('1'!D49/10)</f>
        <v>104.69871666666667</v>
      </c>
      <c r="E26" s="39">
        <f>E24/('1'!E49/10)</f>
        <v>97.901233333333337</v>
      </c>
      <c r="F26" s="39">
        <f>F24/('1'!F49/10)</f>
        <v>126.37436666666666</v>
      </c>
      <c r="G26" s="39">
        <f>G24/('1'!G49/10)</f>
        <v>130.49760000000001</v>
      </c>
      <c r="H26" s="39">
        <f>H24/('1'!H49/10)</f>
        <v>166.86725000000001</v>
      </c>
      <c r="I26" s="22"/>
      <c r="J26" s="22"/>
      <c r="K26" s="22"/>
      <c r="L26" s="22"/>
      <c r="M26" s="22"/>
    </row>
    <row r="27" spans="1:13" x14ac:dyDescent="0.25">
      <c r="A27" s="37" t="s">
        <v>79</v>
      </c>
      <c r="B27" s="22">
        <f>'1'!B49/10</f>
        <v>60000000</v>
      </c>
      <c r="C27" s="22">
        <f>'1'!C49/10</f>
        <v>60000000</v>
      </c>
      <c r="D27" s="22">
        <f>'1'!D49/10</f>
        <v>60000000</v>
      </c>
      <c r="E27" s="22">
        <f>'1'!E49/10</f>
        <v>60000000</v>
      </c>
      <c r="F27" s="22">
        <f>'1'!F49/10</f>
        <v>60000000</v>
      </c>
      <c r="G27" s="22">
        <f>'1'!G49/10</f>
        <v>60000000</v>
      </c>
      <c r="H27" s="22">
        <f>'1'!H49/10</f>
        <v>60000000</v>
      </c>
      <c r="I27" s="22"/>
      <c r="J27" s="22"/>
      <c r="K27" s="22"/>
      <c r="L27" s="22"/>
      <c r="M27" s="22"/>
    </row>
    <row r="28" spans="1:13" x14ac:dyDescent="0.25">
      <c r="B28" s="6"/>
      <c r="C28" s="40"/>
      <c r="D28" s="6"/>
      <c r="E28" s="6"/>
      <c r="F28" s="6"/>
      <c r="G28" s="6"/>
      <c r="H28" s="22"/>
      <c r="I28" s="22"/>
      <c r="J28" s="22"/>
      <c r="K28" s="22"/>
      <c r="L28" s="22"/>
      <c r="M28" s="22"/>
    </row>
    <row r="29" spans="1:13" x14ac:dyDescent="0.25">
      <c r="B29" s="6"/>
      <c r="C29" s="6"/>
      <c r="D29" s="6"/>
      <c r="E29" s="6"/>
      <c r="F29" s="6"/>
      <c r="G29" s="6"/>
      <c r="H29" s="22"/>
      <c r="I29" s="22"/>
      <c r="J29" s="22"/>
      <c r="K29" s="22"/>
      <c r="L29" s="22"/>
      <c r="M29" s="22"/>
    </row>
    <row r="30" spans="1:13" x14ac:dyDescent="0.25">
      <c r="B30" s="6"/>
      <c r="C30" s="6"/>
      <c r="D30" s="6"/>
      <c r="E30" s="6"/>
      <c r="F30" s="6"/>
      <c r="G30" s="6"/>
      <c r="H30" s="22"/>
      <c r="I30" s="22"/>
      <c r="J30" s="22"/>
      <c r="K30" s="22"/>
      <c r="L30" s="22"/>
      <c r="M30" s="22"/>
    </row>
    <row r="31" spans="1:13" x14ac:dyDescent="0.25">
      <c r="B31" s="6"/>
      <c r="C31" s="6"/>
      <c r="D31" s="6"/>
      <c r="E31" s="6"/>
      <c r="F31" s="6"/>
      <c r="G31" s="6"/>
      <c r="H31" s="22"/>
      <c r="I31" s="22"/>
      <c r="J31" s="22"/>
      <c r="K31" s="22"/>
      <c r="L31" s="22"/>
      <c r="M31" s="22"/>
    </row>
    <row r="32" spans="1:13" x14ac:dyDescent="0.25">
      <c r="B32" s="6"/>
      <c r="C32" s="6"/>
      <c r="D32" s="6"/>
      <c r="E32" s="6"/>
      <c r="F32" s="6"/>
      <c r="G32" s="6"/>
      <c r="H32" s="22"/>
      <c r="I32" s="22"/>
      <c r="J32" s="22"/>
      <c r="K32" s="22"/>
      <c r="L32" s="22"/>
      <c r="M32" s="22"/>
    </row>
    <row r="33" spans="2:13" x14ac:dyDescent="0.25">
      <c r="B33" s="6"/>
      <c r="C33" s="6"/>
      <c r="D33" s="6"/>
      <c r="E33" s="6"/>
      <c r="F33" s="6"/>
      <c r="G33" s="6"/>
      <c r="H33" s="22"/>
      <c r="I33" s="22"/>
      <c r="J33" s="22"/>
      <c r="K33" s="22"/>
      <c r="L33" s="22"/>
      <c r="M33" s="22"/>
    </row>
    <row r="34" spans="2:13" x14ac:dyDescent="0.25">
      <c r="B34" s="6"/>
      <c r="C34" s="6"/>
      <c r="D34" s="6"/>
      <c r="E34" s="6"/>
      <c r="F34" s="6"/>
      <c r="G34" s="6"/>
      <c r="H34" s="22"/>
      <c r="I34" s="22"/>
      <c r="J34" s="22"/>
      <c r="K34" s="22"/>
      <c r="L34" s="22"/>
      <c r="M34" s="22"/>
    </row>
    <row r="35" spans="2:13" x14ac:dyDescent="0.25">
      <c r="B35" s="6"/>
      <c r="C35" s="6"/>
      <c r="D35" s="6"/>
      <c r="E35" s="6"/>
      <c r="F35" s="6"/>
      <c r="G35" s="6"/>
      <c r="H35" s="22"/>
      <c r="I35" s="22"/>
      <c r="J35" s="22"/>
      <c r="K35" s="22"/>
      <c r="L35" s="22"/>
      <c r="M35" s="22"/>
    </row>
    <row r="36" spans="2:13" x14ac:dyDescent="0.25">
      <c r="B36" s="6"/>
      <c r="C36" s="6"/>
      <c r="D36" s="6"/>
      <c r="E36" s="6"/>
      <c r="F36" s="6"/>
      <c r="G36" s="6"/>
      <c r="H36" s="22"/>
      <c r="I36" s="22"/>
      <c r="J36" s="22"/>
      <c r="K36" s="22"/>
      <c r="L36" s="22"/>
      <c r="M36" s="22"/>
    </row>
    <row r="37" spans="2:13" x14ac:dyDescent="0.25">
      <c r="B37" s="6"/>
      <c r="C37" s="6"/>
      <c r="D37" s="6"/>
      <c r="E37" s="6"/>
      <c r="F37" s="6"/>
      <c r="G37" s="6"/>
      <c r="H37" s="22"/>
      <c r="I37" s="22"/>
      <c r="J37" s="22"/>
      <c r="K37" s="22"/>
      <c r="L37" s="22"/>
      <c r="M37" s="22"/>
    </row>
    <row r="38" spans="2:13" x14ac:dyDescent="0.25">
      <c r="B38" s="6"/>
      <c r="C38" s="6"/>
      <c r="D38" s="6"/>
      <c r="E38" s="6"/>
      <c r="F38" s="6"/>
      <c r="G38" s="6"/>
      <c r="H38" s="22"/>
      <c r="I38" s="22"/>
      <c r="J38" s="22"/>
      <c r="K38" s="22"/>
      <c r="L38" s="22"/>
      <c r="M38" s="22"/>
    </row>
    <row r="39" spans="2:13" x14ac:dyDescent="0.25">
      <c r="B39" s="6"/>
      <c r="C39" s="6"/>
      <c r="D39" s="6"/>
      <c r="E39" s="6"/>
      <c r="F39" s="6"/>
      <c r="G39" s="6"/>
      <c r="H39" s="22"/>
      <c r="I39" s="22"/>
      <c r="J39" s="22"/>
      <c r="K39" s="22"/>
      <c r="L39" s="22"/>
      <c r="M39" s="22"/>
    </row>
    <row r="40" spans="2:13" x14ac:dyDescent="0.25">
      <c r="B40" s="6"/>
      <c r="C40" s="6"/>
      <c r="D40" s="6"/>
      <c r="E40" s="6"/>
      <c r="F40" s="6"/>
      <c r="G40" s="6"/>
      <c r="H40" s="22"/>
      <c r="I40" s="22"/>
      <c r="J40" s="22"/>
      <c r="K40" s="22"/>
      <c r="L40" s="22"/>
      <c r="M40" s="22"/>
    </row>
    <row r="41" spans="2:13" x14ac:dyDescent="0.25">
      <c r="H41" s="22"/>
      <c r="I41" s="22"/>
      <c r="J41" s="22"/>
      <c r="K41" s="22"/>
      <c r="L41" s="22"/>
      <c r="M41" s="22"/>
    </row>
    <row r="42" spans="2:13" x14ac:dyDescent="0.25">
      <c r="H42" s="22"/>
      <c r="I42" s="22"/>
      <c r="J42" s="22"/>
      <c r="K42" s="22"/>
      <c r="L42" s="22"/>
      <c r="M42" s="22"/>
    </row>
    <row r="43" spans="2:13" x14ac:dyDescent="0.25">
      <c r="H43" s="22"/>
      <c r="I43" s="22"/>
      <c r="J43" s="22"/>
      <c r="K43" s="22"/>
      <c r="L43" s="22"/>
      <c r="M43" s="22"/>
    </row>
    <row r="44" spans="2:13" x14ac:dyDescent="0.25">
      <c r="H44" s="22"/>
      <c r="I44" s="22"/>
      <c r="J44" s="22"/>
      <c r="K44" s="22"/>
      <c r="L44" s="22"/>
      <c r="M44" s="22"/>
    </row>
    <row r="45" spans="2:13" x14ac:dyDescent="0.25">
      <c r="H45" s="22"/>
      <c r="I45" s="22"/>
      <c r="J45" s="22"/>
      <c r="K45" s="22"/>
      <c r="L45" s="22"/>
      <c r="M45" s="22"/>
    </row>
    <row r="46" spans="2:13" x14ac:dyDescent="0.25">
      <c r="H46" s="22"/>
      <c r="I46" s="22"/>
      <c r="J46" s="22"/>
      <c r="K46" s="22"/>
      <c r="L46" s="22"/>
      <c r="M46" s="22"/>
    </row>
    <row r="47" spans="2:13" x14ac:dyDescent="0.25">
      <c r="H47" s="22"/>
      <c r="I47" s="22"/>
      <c r="J47" s="22"/>
      <c r="K47" s="22"/>
      <c r="L47" s="22"/>
      <c r="M47" s="22"/>
    </row>
    <row r="48" spans="2:13" x14ac:dyDescent="0.25">
      <c r="H48" s="22"/>
      <c r="I48" s="22"/>
      <c r="J48" s="22"/>
      <c r="K48" s="22"/>
      <c r="L48" s="22"/>
      <c r="M48" s="22"/>
    </row>
    <row r="50" spans="1:2" x14ac:dyDescent="0.25">
      <c r="A50" s="6"/>
      <c r="B5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pane xSplit="1" ySplit="4" topLeftCell="B20" activePane="bottomRight" state="frozen"/>
      <selection pane="topRight" activeCell="B1" sqref="B1"/>
      <selection pane="bottomLeft" activeCell="A6" sqref="A6"/>
      <selection pane="bottomRight" activeCell="C38" sqref="C37:C38"/>
    </sheetView>
  </sheetViews>
  <sheetFormatPr defaultRowHeight="15" x14ac:dyDescent="0.25"/>
  <cols>
    <col min="1" max="1" width="43.28515625" customWidth="1"/>
    <col min="2" max="2" width="16" style="13" bestFit="1" customWidth="1"/>
    <col min="3" max="4" width="16.28515625" style="13" bestFit="1" customWidth="1"/>
    <col min="5" max="7" width="17" style="13" bestFit="1" customWidth="1"/>
    <col min="8" max="8" width="17" style="14" bestFit="1" customWidth="1"/>
    <col min="9" max="9" width="15.28515625" style="14" bestFit="1" customWidth="1"/>
  </cols>
  <sheetData>
    <row r="1" spans="1:14" ht="15.75" x14ac:dyDescent="0.25">
      <c r="A1" s="2" t="s">
        <v>60</v>
      </c>
      <c r="B1" s="12"/>
      <c r="C1" s="12"/>
      <c r="D1" s="12"/>
      <c r="E1" s="12"/>
      <c r="F1" s="12"/>
    </row>
    <row r="2" spans="1:14" ht="15.75" x14ac:dyDescent="0.25">
      <c r="A2" s="2" t="s">
        <v>85</v>
      </c>
      <c r="B2" s="12"/>
      <c r="C2" s="12"/>
      <c r="D2" s="12"/>
      <c r="E2" s="12"/>
      <c r="F2" s="12"/>
    </row>
    <row r="3" spans="1:14" ht="15.75" x14ac:dyDescent="0.25">
      <c r="A3" s="2" t="s">
        <v>59</v>
      </c>
      <c r="B3" s="12"/>
      <c r="C3" s="12"/>
      <c r="D3" s="12"/>
      <c r="E3" s="12"/>
      <c r="F3" s="12"/>
    </row>
    <row r="4" spans="1:14" ht="15.75" x14ac:dyDescent="0.25">
      <c r="A4" s="3"/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</row>
    <row r="5" spans="1:14" ht="15.75" x14ac:dyDescent="0.25">
      <c r="A5" s="36" t="s">
        <v>81</v>
      </c>
      <c r="B5" s="12"/>
      <c r="C5" s="12"/>
      <c r="D5" s="12"/>
      <c r="E5" s="12"/>
      <c r="F5" s="12"/>
      <c r="G5" s="12"/>
    </row>
    <row r="6" spans="1:14" x14ac:dyDescent="0.25">
      <c r="A6" s="33" t="s">
        <v>82</v>
      </c>
    </row>
    <row r="7" spans="1:14" x14ac:dyDescent="0.25">
      <c r="A7" t="s">
        <v>45</v>
      </c>
      <c r="B7" s="13">
        <v>90283106000</v>
      </c>
      <c r="C7" s="13">
        <v>109659616000</v>
      </c>
      <c r="D7" s="13">
        <v>125808702000</v>
      </c>
      <c r="E7" s="13">
        <v>143924478000</v>
      </c>
      <c r="F7" s="13">
        <v>165597074000</v>
      </c>
      <c r="G7" s="13">
        <v>202936614000</v>
      </c>
      <c r="H7" s="14">
        <v>231284886000</v>
      </c>
      <c r="J7" s="14"/>
      <c r="K7" s="14"/>
      <c r="L7" s="14"/>
      <c r="M7" s="14"/>
      <c r="N7" s="14"/>
    </row>
    <row r="8" spans="1:14" ht="15.75" x14ac:dyDescent="0.25">
      <c r="A8" s="8" t="s">
        <v>28</v>
      </c>
      <c r="B8" s="13">
        <v>-21590921000</v>
      </c>
      <c r="C8" s="13">
        <v>-23591083000</v>
      </c>
      <c r="D8" s="13">
        <v>-24171635000</v>
      </c>
      <c r="E8" s="13">
        <v>-27582631000</v>
      </c>
      <c r="F8" s="13">
        <v>-28884337000</v>
      </c>
      <c r="G8" s="13">
        <v>-33797266000</v>
      </c>
      <c r="H8" s="14">
        <v>-36613163000</v>
      </c>
      <c r="J8" s="14"/>
      <c r="K8" s="14"/>
      <c r="L8" s="14"/>
      <c r="M8" s="14"/>
      <c r="N8" s="14"/>
    </row>
    <row r="9" spans="1:14" ht="15.75" x14ac:dyDescent="0.25">
      <c r="A9" s="8" t="s">
        <v>46</v>
      </c>
      <c r="B9" s="13">
        <v>-61324848000</v>
      </c>
      <c r="C9" s="13">
        <v>-76726491000</v>
      </c>
      <c r="D9" s="13">
        <v>-92850645000</v>
      </c>
      <c r="E9" s="13">
        <v>-102249859000</v>
      </c>
      <c r="F9" s="13">
        <v>-125824237000</v>
      </c>
      <c r="G9" s="13">
        <v>-153963812000</v>
      </c>
      <c r="H9" s="14">
        <v>-176779610000</v>
      </c>
      <c r="J9" s="14"/>
      <c r="K9" s="14"/>
      <c r="L9" s="14"/>
      <c r="M9" s="14"/>
      <c r="N9" s="14"/>
    </row>
    <row r="10" spans="1:14" s="2" customFormat="1" x14ac:dyDescent="0.25">
      <c r="B10" s="15">
        <f>SUM(B7:B9)</f>
        <v>7367337000</v>
      </c>
      <c r="C10" s="15">
        <f t="shared" ref="C10:H10" si="0">SUM(C7:C9)</f>
        <v>9342042000</v>
      </c>
      <c r="D10" s="15">
        <f t="shared" si="0"/>
        <v>8786422000</v>
      </c>
      <c r="E10" s="15">
        <f t="shared" si="0"/>
        <v>14091988000</v>
      </c>
      <c r="F10" s="15">
        <f>SUM(F7:F9)</f>
        <v>10888500000</v>
      </c>
      <c r="G10" s="15">
        <f t="shared" si="0"/>
        <v>15175536000</v>
      </c>
      <c r="H10" s="15">
        <f t="shared" si="0"/>
        <v>17892113000</v>
      </c>
      <c r="I10" s="20"/>
      <c r="J10" s="20"/>
      <c r="K10" s="20"/>
      <c r="L10" s="20"/>
      <c r="M10" s="20"/>
      <c r="N10" s="20"/>
    </row>
    <row r="11" spans="1:14" ht="15.75" x14ac:dyDescent="0.25">
      <c r="A11" s="8" t="s">
        <v>27</v>
      </c>
      <c r="B11" s="13">
        <v>-1897470000</v>
      </c>
      <c r="C11" s="13">
        <v>-3306829000</v>
      </c>
      <c r="D11" s="13">
        <v>-3864539000</v>
      </c>
      <c r="E11" s="13">
        <v>-4862875000</v>
      </c>
      <c r="F11" s="13">
        <v>-6623761000</v>
      </c>
      <c r="G11" s="13">
        <v>-5256038000</v>
      </c>
      <c r="H11" s="13">
        <v>-8430769000</v>
      </c>
      <c r="J11" s="14"/>
      <c r="K11" s="14"/>
      <c r="L11" s="14"/>
      <c r="M11" s="14"/>
      <c r="N11" s="14"/>
    </row>
    <row r="12" spans="1:14" ht="15.75" x14ac:dyDescent="0.25">
      <c r="A12" s="8" t="s">
        <v>47</v>
      </c>
      <c r="B12" s="13">
        <v>-119878000</v>
      </c>
      <c r="C12" s="13">
        <v>-11215000</v>
      </c>
      <c r="D12" s="13">
        <v>-157346000</v>
      </c>
      <c r="E12" s="13">
        <v>-128394000</v>
      </c>
      <c r="F12" s="13">
        <v>-30069000</v>
      </c>
      <c r="G12" s="13">
        <v>-186124000</v>
      </c>
      <c r="H12" s="13">
        <v>-453734000</v>
      </c>
      <c r="J12" s="14"/>
      <c r="K12" s="14"/>
      <c r="L12" s="14"/>
      <c r="M12" s="14"/>
      <c r="N12" s="14"/>
    </row>
    <row r="13" spans="1:14" ht="15.75" x14ac:dyDescent="0.25">
      <c r="A13" s="3"/>
      <c r="B13" s="15">
        <f>SUM(B10:B12)</f>
        <v>5349989000</v>
      </c>
      <c r="C13" s="15">
        <f t="shared" ref="C13:E13" si="1">SUM(C10:C12)</f>
        <v>6023998000</v>
      </c>
      <c r="D13" s="15">
        <f>SUM(D10:D12)</f>
        <v>4764537000</v>
      </c>
      <c r="E13" s="15">
        <f t="shared" si="1"/>
        <v>9100719000</v>
      </c>
      <c r="F13" s="15">
        <f>SUM(F10:F12)</f>
        <v>4234670000</v>
      </c>
      <c r="G13" s="15">
        <f>SUM(G10:G12)</f>
        <v>9733374000</v>
      </c>
      <c r="H13" s="15">
        <f>SUM(H10:H12)</f>
        <v>9007610000</v>
      </c>
      <c r="J13" s="14"/>
      <c r="K13" s="14"/>
      <c r="L13" s="14"/>
      <c r="M13" s="14"/>
      <c r="N13" s="14"/>
    </row>
    <row r="14" spans="1:14" ht="15.75" x14ac:dyDescent="0.25">
      <c r="A14" s="3"/>
      <c r="B14" s="15"/>
      <c r="C14" s="15"/>
      <c r="D14" s="15"/>
      <c r="E14" s="15"/>
      <c r="F14" s="15"/>
      <c r="G14" s="15"/>
      <c r="J14" s="14"/>
      <c r="K14" s="14"/>
      <c r="L14" s="14"/>
      <c r="M14" s="14"/>
      <c r="N14" s="14"/>
    </row>
    <row r="15" spans="1:14" x14ac:dyDescent="0.25">
      <c r="A15" s="36" t="s">
        <v>83</v>
      </c>
      <c r="J15" s="14"/>
      <c r="K15" s="14"/>
      <c r="L15" s="14"/>
      <c r="M15" s="14"/>
      <c r="N15" s="14"/>
    </row>
    <row r="16" spans="1:14" x14ac:dyDescent="0.25">
      <c r="A16" s="4" t="s">
        <v>48</v>
      </c>
      <c r="B16" s="13">
        <v>-1116245000</v>
      </c>
      <c r="C16" s="13">
        <v>-3419137000</v>
      </c>
      <c r="D16" s="13">
        <v>-4406253000</v>
      </c>
      <c r="E16" s="13">
        <v>-2691343000</v>
      </c>
      <c r="F16" s="13">
        <v>-3550488000</v>
      </c>
      <c r="G16" s="13">
        <v>-8030294000</v>
      </c>
      <c r="H16" s="14">
        <v>-6978665000</v>
      </c>
      <c r="J16" s="14"/>
      <c r="K16" s="14"/>
      <c r="L16" s="14"/>
      <c r="M16" s="14"/>
      <c r="N16" s="14"/>
    </row>
    <row r="17" spans="1:14" x14ac:dyDescent="0.25">
      <c r="A17" s="4" t="s">
        <v>49</v>
      </c>
      <c r="B17" s="13">
        <v>30145000</v>
      </c>
      <c r="C17" s="13">
        <v>42345000</v>
      </c>
      <c r="D17" s="13">
        <v>33806000</v>
      </c>
      <c r="E17" s="13">
        <v>48690000</v>
      </c>
      <c r="F17" s="13">
        <v>35591000</v>
      </c>
      <c r="G17" s="13">
        <v>39470000</v>
      </c>
      <c r="H17" s="14">
        <v>100836000</v>
      </c>
      <c r="J17" s="14"/>
      <c r="K17" s="14"/>
      <c r="L17" s="14"/>
      <c r="M17" s="14"/>
      <c r="N17" s="14"/>
    </row>
    <row r="18" spans="1:14" x14ac:dyDescent="0.25">
      <c r="A18" s="4"/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4">
        <v>0</v>
      </c>
      <c r="J18" s="14"/>
      <c r="K18" s="14"/>
      <c r="L18" s="14"/>
      <c r="M18" s="14"/>
      <c r="N18" s="14"/>
    </row>
    <row r="19" spans="1:14" x14ac:dyDescent="0.25">
      <c r="A19" s="2"/>
      <c r="B19" s="15">
        <f>SUM(B16:B18)</f>
        <v>-1086100000</v>
      </c>
      <c r="C19" s="15">
        <f t="shared" ref="C19:H19" si="2">SUM(C16:C18)</f>
        <v>-3376792000</v>
      </c>
      <c r="D19" s="15">
        <f t="shared" si="2"/>
        <v>-4372447000</v>
      </c>
      <c r="E19" s="15">
        <f t="shared" si="2"/>
        <v>-2642653000</v>
      </c>
      <c r="F19" s="15">
        <f t="shared" si="2"/>
        <v>-3514897000</v>
      </c>
      <c r="G19" s="15">
        <f t="shared" si="2"/>
        <v>-7990824000</v>
      </c>
      <c r="H19" s="15">
        <f t="shared" si="2"/>
        <v>-6877829000</v>
      </c>
      <c r="J19" s="14"/>
      <c r="K19" s="14"/>
      <c r="L19" s="14"/>
      <c r="M19" s="14"/>
      <c r="N19" s="14"/>
    </row>
    <row r="20" spans="1:14" x14ac:dyDescent="0.25">
      <c r="J20" s="14"/>
      <c r="K20" s="14"/>
      <c r="L20" s="14"/>
      <c r="M20" s="14"/>
      <c r="N20" s="14"/>
    </row>
    <row r="21" spans="1:14" x14ac:dyDescent="0.25">
      <c r="A21" s="36" t="s">
        <v>84</v>
      </c>
      <c r="J21" s="14"/>
      <c r="K21" s="14"/>
      <c r="L21" s="14"/>
      <c r="M21" s="14"/>
      <c r="N21" s="14"/>
    </row>
    <row r="22" spans="1:14" x14ac:dyDescent="0.25">
      <c r="A22" s="5" t="s">
        <v>52</v>
      </c>
      <c r="B22" s="13">
        <v>0</v>
      </c>
      <c r="C22" s="13">
        <v>0</v>
      </c>
      <c r="D22" s="13">
        <v>0</v>
      </c>
      <c r="E22" s="13">
        <v>0</v>
      </c>
      <c r="F22" s="13">
        <v>1500000000</v>
      </c>
      <c r="G22" s="13">
        <v>8800000000</v>
      </c>
      <c r="H22" s="14">
        <v>9800000000</v>
      </c>
      <c r="J22" s="14"/>
      <c r="K22" s="14"/>
      <c r="L22" s="14"/>
      <c r="M22" s="14"/>
      <c r="N22" s="14"/>
    </row>
    <row r="23" spans="1:14" x14ac:dyDescent="0.25">
      <c r="A23" s="5" t="s">
        <v>53</v>
      </c>
      <c r="B23" s="13">
        <v>0</v>
      </c>
      <c r="C23" s="13">
        <v>0</v>
      </c>
      <c r="D23" s="13">
        <v>0</v>
      </c>
      <c r="E23" s="13">
        <v>-2800000000</v>
      </c>
      <c r="F23" s="13">
        <v>0</v>
      </c>
      <c r="G23" s="13">
        <v>-10300000000</v>
      </c>
      <c r="H23" s="14">
        <v>-5420000000</v>
      </c>
      <c r="J23" s="14"/>
      <c r="K23" s="14"/>
      <c r="L23" s="14"/>
      <c r="M23" s="14"/>
      <c r="N23" s="14"/>
    </row>
    <row r="24" spans="1:14" x14ac:dyDescent="0.25">
      <c r="A24" t="s">
        <v>50</v>
      </c>
      <c r="B24" s="13">
        <v>-17025000</v>
      </c>
      <c r="C24" s="13">
        <v>-10335000</v>
      </c>
      <c r="D24" s="13">
        <v>0</v>
      </c>
      <c r="E24" s="13">
        <v>0</v>
      </c>
      <c r="F24" s="13">
        <v>0</v>
      </c>
      <c r="G24" s="13">
        <v>0</v>
      </c>
      <c r="H24" s="14">
        <v>0</v>
      </c>
      <c r="J24" s="14"/>
      <c r="K24" s="14"/>
      <c r="L24" s="14"/>
      <c r="M24" s="14"/>
      <c r="N24" s="14"/>
    </row>
    <row r="25" spans="1:14" s="5" customFormat="1" x14ac:dyDescent="0.25">
      <c r="A25" s="5" t="s">
        <v>51</v>
      </c>
      <c r="B25" s="16">
        <v>-2813690000</v>
      </c>
      <c r="C25" s="16">
        <v>-2997835000</v>
      </c>
      <c r="D25" s="16">
        <v>-3717524000</v>
      </c>
      <c r="E25" s="16">
        <v>-2693756000</v>
      </c>
      <c r="F25" s="16">
        <v>-3301747000</v>
      </c>
      <c r="G25" s="13">
        <v>-3597319000</v>
      </c>
      <c r="H25" s="17">
        <v>-3596316000</v>
      </c>
      <c r="I25" s="14"/>
      <c r="J25" s="14"/>
      <c r="K25" s="14"/>
      <c r="L25" s="14"/>
      <c r="M25" s="14"/>
      <c r="N25" s="14"/>
    </row>
    <row r="26" spans="1:14" x14ac:dyDescent="0.25">
      <c r="A26" s="2"/>
      <c r="B26" s="18">
        <f>SUM(B24:B25)</f>
        <v>-2830715000</v>
      </c>
      <c r="C26" s="18">
        <f t="shared" ref="C26:D26" si="3">SUM(C24:C25)</f>
        <v>-3008170000</v>
      </c>
      <c r="D26" s="18">
        <f t="shared" si="3"/>
        <v>-3717524000</v>
      </c>
      <c r="E26" s="18">
        <f>SUM(E22:E25)</f>
        <v>-5493756000</v>
      </c>
      <c r="F26" s="18">
        <f>SUM(F22:F25)</f>
        <v>-1801747000</v>
      </c>
      <c r="G26" s="18">
        <f>SUM(G22:G25)</f>
        <v>-5097319000</v>
      </c>
      <c r="H26" s="18">
        <f>SUM(H22:H25)</f>
        <v>783684000</v>
      </c>
      <c r="J26" s="14"/>
      <c r="K26" s="14"/>
      <c r="L26" s="14"/>
      <c r="M26" s="14"/>
      <c r="N26" s="14"/>
    </row>
    <row r="27" spans="1:14" x14ac:dyDescent="0.25">
      <c r="J27" s="14"/>
      <c r="K27" s="14"/>
      <c r="L27" s="14"/>
      <c r="M27" s="14"/>
      <c r="N27" s="14"/>
    </row>
    <row r="28" spans="1:14" x14ac:dyDescent="0.25">
      <c r="A28" s="2" t="s">
        <v>86</v>
      </c>
      <c r="B28" s="15">
        <f>SUM(B13,B19,B26)</f>
        <v>1433174000</v>
      </c>
      <c r="C28" s="15">
        <f t="shared" ref="C28:H28" si="4">SUM(C13,C19,C26)</f>
        <v>-360964000</v>
      </c>
      <c r="D28" s="15">
        <f t="shared" si="4"/>
        <v>-3325434000</v>
      </c>
      <c r="E28" s="15">
        <f t="shared" si="4"/>
        <v>964310000</v>
      </c>
      <c r="F28" s="15">
        <f t="shared" si="4"/>
        <v>-1081974000</v>
      </c>
      <c r="G28" s="15">
        <f t="shared" si="4"/>
        <v>-3354769000</v>
      </c>
      <c r="H28" s="15">
        <f t="shared" si="4"/>
        <v>2913465000</v>
      </c>
      <c r="J28" s="14"/>
      <c r="K28" s="14"/>
      <c r="L28" s="14"/>
      <c r="M28" s="14"/>
      <c r="N28" s="14"/>
    </row>
    <row r="29" spans="1:14" x14ac:dyDescent="0.25">
      <c r="A29" s="37" t="s">
        <v>87</v>
      </c>
      <c r="B29" s="13">
        <v>837393000</v>
      </c>
      <c r="C29" s="13">
        <v>2279090000</v>
      </c>
      <c r="D29" s="13">
        <v>1918126000</v>
      </c>
      <c r="E29" s="13">
        <v>1392692000</v>
      </c>
      <c r="F29" s="13">
        <v>2357002000</v>
      </c>
      <c r="G29" s="13">
        <v>1275028000</v>
      </c>
      <c r="H29" s="14">
        <v>-2079741000</v>
      </c>
      <c r="J29" s="14"/>
      <c r="K29" s="14"/>
      <c r="L29" s="14"/>
      <c r="M29" s="14"/>
      <c r="N29" s="14"/>
    </row>
    <row r="30" spans="1:14" x14ac:dyDescent="0.25">
      <c r="A30" s="36" t="s">
        <v>88</v>
      </c>
      <c r="B30" s="15">
        <f>SUM(B28:B29)</f>
        <v>2270567000</v>
      </c>
      <c r="C30" s="15">
        <f t="shared" ref="C30:H30" si="5">SUM(C28:C29)</f>
        <v>1918126000</v>
      </c>
      <c r="D30" s="15">
        <f t="shared" si="5"/>
        <v>-1407308000</v>
      </c>
      <c r="E30" s="15">
        <f t="shared" si="5"/>
        <v>2357002000</v>
      </c>
      <c r="F30" s="15">
        <f t="shared" si="5"/>
        <v>1275028000</v>
      </c>
      <c r="G30" s="15">
        <f t="shared" si="5"/>
        <v>-2079741000</v>
      </c>
      <c r="H30" s="15">
        <f t="shared" si="5"/>
        <v>833724000</v>
      </c>
      <c r="J30" s="14"/>
      <c r="K30" s="14"/>
      <c r="L30" s="14"/>
      <c r="M30" s="14"/>
      <c r="N30" s="14"/>
    </row>
    <row r="31" spans="1:14" x14ac:dyDescent="0.25">
      <c r="B31" s="15"/>
      <c r="C31" s="15"/>
      <c r="D31" s="15"/>
      <c r="E31" s="15"/>
      <c r="F31" s="15"/>
      <c r="G31" s="15"/>
      <c r="J31" s="14"/>
      <c r="K31" s="14"/>
      <c r="L31" s="14"/>
      <c r="M31" s="14"/>
      <c r="N31" s="14"/>
    </row>
    <row r="32" spans="1:14" x14ac:dyDescent="0.25">
      <c r="A32" s="36" t="s">
        <v>89</v>
      </c>
      <c r="B32" s="23">
        <f>B13/('1'!B49/10)</f>
        <v>89.166483333333332</v>
      </c>
      <c r="C32" s="23">
        <f>C13/('1'!C49/10)</f>
        <v>100.39996666666667</v>
      </c>
      <c r="D32" s="23">
        <f>D13/('1'!D49/10)</f>
        <v>79.408950000000004</v>
      </c>
      <c r="E32" s="23">
        <f>E13/('1'!E49/10)</f>
        <v>151.67865</v>
      </c>
      <c r="F32" s="23">
        <f>F13/('1'!F49/10)</f>
        <v>70.577833333333331</v>
      </c>
      <c r="G32" s="23">
        <f>G13/('1'!G49/10)</f>
        <v>162.22290000000001</v>
      </c>
      <c r="H32" s="23">
        <f>H13/('1'!H49/10)</f>
        <v>150.12683333333334</v>
      </c>
      <c r="J32" s="14"/>
      <c r="K32" s="14"/>
      <c r="L32" s="14"/>
      <c r="M32" s="14"/>
      <c r="N32" s="14"/>
    </row>
    <row r="33" spans="1:14" x14ac:dyDescent="0.25">
      <c r="A33" s="36" t="s">
        <v>90</v>
      </c>
      <c r="B33" s="21">
        <f>'1'!B49/10</f>
        <v>60000000</v>
      </c>
      <c r="C33" s="21">
        <f>'1'!C49/10</f>
        <v>60000000</v>
      </c>
      <c r="D33" s="21">
        <f>'1'!D49/10</f>
        <v>60000000</v>
      </c>
      <c r="E33" s="21">
        <f>'1'!E49/10</f>
        <v>60000000</v>
      </c>
      <c r="F33" s="21">
        <f>'1'!F49/10</f>
        <v>60000000</v>
      </c>
      <c r="G33" s="21">
        <f>'1'!G49/10</f>
        <v>60000000</v>
      </c>
      <c r="H33" s="21">
        <f>'1'!H49/10</f>
        <v>60000000</v>
      </c>
      <c r="J33" s="14"/>
      <c r="K33" s="14"/>
      <c r="L33" s="14"/>
      <c r="M33" s="14"/>
      <c r="N33" s="14"/>
    </row>
    <row r="34" spans="1:14" ht="15.75" x14ac:dyDescent="0.25">
      <c r="A34" s="3"/>
      <c r="H34" s="22"/>
      <c r="J34" s="14"/>
      <c r="K34" s="14"/>
      <c r="L34" s="14"/>
      <c r="M34" s="14"/>
      <c r="N34" s="14"/>
    </row>
    <row r="35" spans="1:14" x14ac:dyDescent="0.25">
      <c r="B35" s="21"/>
      <c r="C35" s="21"/>
      <c r="D35" s="21"/>
      <c r="E35" s="21"/>
      <c r="F35" s="21"/>
      <c r="G35" s="21"/>
      <c r="H35" s="22"/>
      <c r="J35" s="14"/>
      <c r="K35" s="14"/>
      <c r="L35" s="14"/>
      <c r="M35" s="14"/>
      <c r="N35" s="14"/>
    </row>
    <row r="36" spans="1:14" x14ac:dyDescent="0.25">
      <c r="B36" s="21"/>
      <c r="C36" s="21"/>
      <c r="D36" s="21"/>
      <c r="E36" s="21"/>
      <c r="F36" s="21"/>
      <c r="G36" s="21"/>
      <c r="H36" s="22"/>
      <c r="J36" s="14"/>
      <c r="K36" s="14"/>
      <c r="L36" s="14"/>
      <c r="M36" s="14"/>
      <c r="N36" s="14"/>
    </row>
    <row r="37" spans="1:14" x14ac:dyDescent="0.25">
      <c r="B37" s="21"/>
      <c r="C37" s="21"/>
      <c r="D37" s="21"/>
      <c r="E37" s="21"/>
      <c r="F37" s="21"/>
      <c r="G37" s="21"/>
      <c r="H37" s="22"/>
      <c r="J37" s="14"/>
      <c r="K37" s="14"/>
      <c r="L37" s="14"/>
      <c r="M37" s="14"/>
      <c r="N37" s="14"/>
    </row>
    <row r="38" spans="1:14" x14ac:dyDescent="0.25">
      <c r="B38" s="21"/>
      <c r="C38" s="21"/>
      <c r="D38" s="21"/>
      <c r="E38" s="21"/>
      <c r="F38" s="21"/>
      <c r="G38" s="21"/>
      <c r="H38" s="22"/>
      <c r="J38" s="14"/>
      <c r="K38" s="14"/>
      <c r="L38" s="14"/>
      <c r="M38" s="14"/>
      <c r="N38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5" x14ac:dyDescent="0.25"/>
  <cols>
    <col min="1" max="1" width="51" bestFit="1" customWidth="1"/>
  </cols>
  <sheetData>
    <row r="1" spans="1:8" x14ac:dyDescent="0.25">
      <c r="A1" s="2" t="s">
        <v>60</v>
      </c>
    </row>
    <row r="2" spans="1:8" x14ac:dyDescent="0.25">
      <c r="A2" s="2" t="s">
        <v>54</v>
      </c>
    </row>
    <row r="3" spans="1:8" x14ac:dyDescent="0.25">
      <c r="A3" s="2" t="s">
        <v>59</v>
      </c>
    </row>
    <row r="4" spans="1:8" x14ac:dyDescent="0.25">
      <c r="A4" s="2"/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</row>
    <row r="5" spans="1:8" x14ac:dyDescent="0.25">
      <c r="A5" t="s">
        <v>91</v>
      </c>
      <c r="B5" s="28">
        <f>'2'!B24/'1'!B23</f>
        <v>0.2621731241618856</v>
      </c>
      <c r="C5" s="28">
        <f>'2'!C24/'1'!C23</f>
        <v>0.26669090508897464</v>
      </c>
      <c r="D5" s="28">
        <f>'2'!D24/'1'!D23</f>
        <v>0.23201915389237585</v>
      </c>
      <c r="E5" s="28">
        <f>'2'!E24/'1'!E23</f>
        <v>0.19850993708152367</v>
      </c>
      <c r="F5" s="28">
        <f>'2'!F24/'1'!F23</f>
        <v>0.21451147027506803</v>
      </c>
      <c r="G5" s="28">
        <f>'2'!G24/'1'!G23</f>
        <v>0.16869415054448061</v>
      </c>
      <c r="H5" s="28">
        <f>'2'!H24/'1'!H23</f>
        <v>0.17706868138004642</v>
      </c>
    </row>
    <row r="6" spans="1:8" x14ac:dyDescent="0.25">
      <c r="A6" t="s">
        <v>92</v>
      </c>
      <c r="B6" s="28">
        <f>'2'!B24/'1'!B57</f>
        <v>0.56045409174541516</v>
      </c>
      <c r="C6" s="28">
        <f>'2'!C24/'1'!C57</f>
        <v>0.55317387118481076</v>
      </c>
      <c r="D6" s="28">
        <f>'2'!D24/'1'!D57</f>
        <v>0.5479929316594192</v>
      </c>
      <c r="E6" s="28">
        <f>'2'!E24/'1'!E57</f>
        <v>0.40207169038214058</v>
      </c>
      <c r="F6" s="28">
        <f>'2'!F24/'1'!F57</f>
        <v>0.40155853685687687</v>
      </c>
      <c r="G6" s="28">
        <f>'2'!G24/'1'!G57</f>
        <v>0.33877239605791482</v>
      </c>
      <c r="H6" s="28">
        <f>'2'!H24/'1'!H57</f>
        <v>0.33905938239255745</v>
      </c>
    </row>
    <row r="7" spans="1:8" x14ac:dyDescent="0.25">
      <c r="A7" t="s">
        <v>55</v>
      </c>
      <c r="B7" s="30">
        <f>'1'!B31/'1'!B57</f>
        <v>1.0722400589227264E-3</v>
      </c>
      <c r="C7" s="30">
        <f>'1'!C31/'1'!C57</f>
        <v>0</v>
      </c>
      <c r="D7" s="30">
        <f>'1'!D31/'1'!D57</f>
        <v>0</v>
      </c>
      <c r="E7" s="30">
        <f>'1'!E31/'1'!E57</f>
        <v>0</v>
      </c>
      <c r="F7" s="30">
        <f>'1'!F31/'1'!F57</f>
        <v>0</v>
      </c>
      <c r="G7" s="30">
        <f>'1'!G31/'1'!G57</f>
        <v>0</v>
      </c>
      <c r="H7" s="30">
        <f>'1'!H31/'1'!H57</f>
        <v>0</v>
      </c>
    </row>
    <row r="8" spans="1:8" x14ac:dyDescent="0.25">
      <c r="A8" t="s">
        <v>56</v>
      </c>
      <c r="B8" s="29">
        <f>'1'!B22/'1'!B46</f>
        <v>1.3048587458748691</v>
      </c>
      <c r="C8" s="29">
        <f>'1'!C22/'1'!C46</f>
        <v>1.196741725476679</v>
      </c>
      <c r="D8" s="29">
        <f>'1'!D22/'1'!D46</f>
        <v>1.0676181774799181</v>
      </c>
      <c r="E8" s="29">
        <f>'1'!E22/'1'!E46</f>
        <v>1.2791526234819024</v>
      </c>
      <c r="F8" s="29">
        <f>'1'!F22/'1'!F46</f>
        <v>1.4618875974236203</v>
      </c>
      <c r="G8" s="29">
        <f>'1'!G22/'1'!G46</f>
        <v>1.3011606752043359</v>
      </c>
      <c r="H8" s="29">
        <f>'1'!H22/'1'!H46</f>
        <v>1.3113391881588239</v>
      </c>
    </row>
    <row r="9" spans="1:8" x14ac:dyDescent="0.25">
      <c r="A9" t="s">
        <v>93</v>
      </c>
      <c r="B9" s="28">
        <f>'2'!B24/'2'!B6</f>
        <v>0.14348187696968884</v>
      </c>
      <c r="C9" s="28">
        <f>'2'!C24/'2'!C6</f>
        <v>0.15769601559139107</v>
      </c>
      <c r="D9" s="28">
        <f>'2'!D24/'2'!D6</f>
        <v>0.17625064439450708</v>
      </c>
      <c r="E9" s="28">
        <f>'2'!E24/'2'!E6</f>
        <v>0.14723874188010125</v>
      </c>
      <c r="F9" s="28">
        <f>'2'!F24/'2'!F6</f>
        <v>0.17329846396110965</v>
      </c>
      <c r="G9" s="28">
        <f>'2'!G24/'2'!G6</f>
        <v>0.15067921492876293</v>
      </c>
      <c r="H9" s="28">
        <f>'2'!H24/'2'!H6</f>
        <v>0.183237146673777</v>
      </c>
    </row>
    <row r="10" spans="1:8" x14ac:dyDescent="0.25">
      <c r="A10" t="s">
        <v>57</v>
      </c>
      <c r="B10" s="28">
        <f>'2'!B12/'2'!B6</f>
        <v>0.25348312044725585</v>
      </c>
      <c r="C10" s="28">
        <f>'2'!C12/'2'!C6</f>
        <v>0.30725043175536665</v>
      </c>
      <c r="D10" s="28">
        <f>'2'!D12/'2'!D6</f>
        <v>0.32533355464535563</v>
      </c>
      <c r="E10" s="28">
        <f>'2'!E12/'2'!E6</f>
        <v>0.33088261871306135</v>
      </c>
      <c r="F10" s="28">
        <f>'2'!F12/'2'!F6</f>
        <v>0.31829788401115106</v>
      </c>
      <c r="G10" s="28">
        <f>'2'!G12/'2'!G6</f>
        <v>0.34259312305505013</v>
      </c>
      <c r="H10" s="28">
        <f>'2'!H12/'2'!H6</f>
        <v>0.38103712997165601</v>
      </c>
    </row>
    <row r="11" spans="1:8" x14ac:dyDescent="0.25">
      <c r="A11" t="s">
        <v>94</v>
      </c>
      <c r="B11" s="28">
        <f>'2'!B24/('1'!B57+'1'!B31)</f>
        <v>0.55985379408026237</v>
      </c>
      <c r="C11" s="28">
        <f>'2'!C24/('1'!C57+'1'!C31)</f>
        <v>0.55317387118481076</v>
      </c>
      <c r="D11" s="28">
        <f>'2'!D24/('1'!D57+'1'!D31)</f>
        <v>0.5479929316594192</v>
      </c>
      <c r="E11" s="28">
        <f>'2'!E24/('1'!E57+'1'!E31)</f>
        <v>0.40207169038214058</v>
      </c>
      <c r="F11" s="28">
        <f>'2'!F24/('1'!F57+'1'!F31)</f>
        <v>0.40155853685687687</v>
      </c>
      <c r="G11" s="28">
        <f>'2'!G24/('1'!G57+'1'!G31)</f>
        <v>0.33877239605791482</v>
      </c>
      <c r="H11" s="28">
        <f>'2'!H24/('1'!H57+'1'!H31)</f>
        <v>0.33905938239255745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2020-04-11T14:57:44Z</dcterms:modified>
</cp:coreProperties>
</file>