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j5yXp9B1fbb/mAiXuqInwST8mUSw=="/>
    </ext>
  </extLst>
</workbook>
</file>

<file path=xl/calcChain.xml><?xml version="1.0" encoding="utf-8"?>
<calcChain xmlns="http://schemas.openxmlformats.org/spreadsheetml/2006/main">
  <c r="F8" i="4" l="1"/>
  <c r="B8" i="4"/>
  <c r="F7" i="4"/>
  <c r="E7" i="4"/>
  <c r="B7" i="4"/>
  <c r="I40" i="3"/>
  <c r="H40" i="3"/>
  <c r="G40" i="3"/>
  <c r="F40" i="3"/>
  <c r="E40" i="3"/>
  <c r="D40" i="3"/>
  <c r="C40" i="3"/>
  <c r="B40" i="3"/>
  <c r="C39" i="3"/>
  <c r="D35" i="3"/>
  <c r="D37" i="3" s="1"/>
  <c r="C35" i="3"/>
  <c r="C37" i="3" s="1"/>
  <c r="I33" i="3"/>
  <c r="H33" i="3"/>
  <c r="G33" i="3"/>
  <c r="F33" i="3"/>
  <c r="E33" i="3"/>
  <c r="D33" i="3"/>
  <c r="C33" i="3"/>
  <c r="B33" i="3"/>
  <c r="I19" i="3"/>
  <c r="H19" i="3"/>
  <c r="G19" i="3"/>
  <c r="F19" i="3"/>
  <c r="E19" i="3"/>
  <c r="D19" i="3"/>
  <c r="C19" i="3"/>
  <c r="B19" i="3"/>
  <c r="I9" i="3"/>
  <c r="I39" i="3" s="1"/>
  <c r="H9" i="3"/>
  <c r="H39" i="3" s="1"/>
  <c r="G9" i="3"/>
  <c r="G35" i="3" s="1"/>
  <c r="G37" i="3" s="1"/>
  <c r="F9" i="3"/>
  <c r="F39" i="3" s="1"/>
  <c r="E9" i="3"/>
  <c r="E39" i="3" s="1"/>
  <c r="D9" i="3"/>
  <c r="D39" i="3" s="1"/>
  <c r="C9" i="3"/>
  <c r="B9" i="3"/>
  <c r="B39" i="3" s="1"/>
  <c r="I31" i="2"/>
  <c r="H31" i="2"/>
  <c r="G31" i="2"/>
  <c r="F31" i="2"/>
  <c r="E31" i="2"/>
  <c r="D31" i="2"/>
  <c r="C31" i="2"/>
  <c r="B31" i="2"/>
  <c r="I24" i="2"/>
  <c r="H24" i="2"/>
  <c r="G24" i="2"/>
  <c r="F24" i="2"/>
  <c r="E24" i="2"/>
  <c r="D24" i="2"/>
  <c r="C24" i="2"/>
  <c r="B24" i="2"/>
  <c r="D14" i="2"/>
  <c r="D10" i="4" s="1"/>
  <c r="C14" i="2"/>
  <c r="C10" i="4" s="1"/>
  <c r="I9" i="2"/>
  <c r="H9" i="2"/>
  <c r="G9" i="2"/>
  <c r="F9" i="2"/>
  <c r="E9" i="2"/>
  <c r="D9" i="2"/>
  <c r="C9" i="2"/>
  <c r="B9" i="2"/>
  <c r="I7" i="2"/>
  <c r="I14" i="2" s="1"/>
  <c r="I19" i="2" s="1"/>
  <c r="I22" i="2" s="1"/>
  <c r="I28" i="2" s="1"/>
  <c r="I30" i="2" s="1"/>
  <c r="H7" i="2"/>
  <c r="H14" i="2" s="1"/>
  <c r="G7" i="2"/>
  <c r="G14" i="2" s="1"/>
  <c r="F7" i="2"/>
  <c r="F14" i="2" s="1"/>
  <c r="E7" i="2"/>
  <c r="E14" i="2" s="1"/>
  <c r="D7" i="2"/>
  <c r="C7" i="2"/>
  <c r="B7" i="2"/>
  <c r="B14" i="2" s="1"/>
  <c r="I48" i="1"/>
  <c r="H48" i="1"/>
  <c r="G48" i="1"/>
  <c r="F48" i="1"/>
  <c r="E48" i="1"/>
  <c r="D48" i="1"/>
  <c r="C48" i="1"/>
  <c r="B48" i="1"/>
  <c r="D47" i="1"/>
  <c r="C47" i="1"/>
  <c r="I41" i="1"/>
  <c r="I47" i="1" s="1"/>
  <c r="H41" i="1"/>
  <c r="H7" i="4" s="1"/>
  <c r="G41" i="1"/>
  <c r="G7" i="4" s="1"/>
  <c r="F41" i="1"/>
  <c r="F47" i="1" s="1"/>
  <c r="E41" i="1"/>
  <c r="E47" i="1" s="1"/>
  <c r="D41" i="1"/>
  <c r="D7" i="4" s="1"/>
  <c r="C41" i="1"/>
  <c r="C7" i="4" s="1"/>
  <c r="B41" i="1"/>
  <c r="B47" i="1" s="1"/>
  <c r="D39" i="1"/>
  <c r="D45" i="1" s="1"/>
  <c r="C39" i="1"/>
  <c r="C45" i="1" s="1"/>
  <c r="I35" i="1"/>
  <c r="H35" i="1"/>
  <c r="G35" i="1"/>
  <c r="F35" i="1"/>
  <c r="E35" i="1"/>
  <c r="D35" i="1"/>
  <c r="C35" i="1"/>
  <c r="B35" i="1"/>
  <c r="I26" i="1"/>
  <c r="I39" i="1" s="1"/>
  <c r="H26" i="1"/>
  <c r="H39" i="1" s="1"/>
  <c r="G26" i="1"/>
  <c r="G39" i="1" s="1"/>
  <c r="F26" i="1"/>
  <c r="F39" i="1" s="1"/>
  <c r="E26" i="1"/>
  <c r="E39" i="1" s="1"/>
  <c r="D26" i="1"/>
  <c r="C26" i="1"/>
  <c r="B26" i="1"/>
  <c r="B39" i="1" s="1"/>
  <c r="D21" i="1"/>
  <c r="C21" i="1"/>
  <c r="I14" i="1"/>
  <c r="H14" i="1"/>
  <c r="H8" i="4" s="1"/>
  <c r="G14" i="1"/>
  <c r="G8" i="4" s="1"/>
  <c r="F14" i="1"/>
  <c r="E14" i="1"/>
  <c r="E8" i="4" s="1"/>
  <c r="D14" i="1"/>
  <c r="D8" i="4" s="1"/>
  <c r="C14" i="1"/>
  <c r="C8" i="4" s="1"/>
  <c r="B14" i="1"/>
  <c r="I6" i="1"/>
  <c r="I21" i="1" s="1"/>
  <c r="H6" i="1"/>
  <c r="H21" i="1" s="1"/>
  <c r="G6" i="1"/>
  <c r="G21" i="1" s="1"/>
  <c r="F6" i="1"/>
  <c r="F21" i="1" s="1"/>
  <c r="E6" i="1"/>
  <c r="E21" i="1" s="1"/>
  <c r="D6" i="1"/>
  <c r="C6" i="1"/>
  <c r="B6" i="1"/>
  <c r="B21" i="1" s="1"/>
  <c r="H19" i="2" l="1"/>
  <c r="H22" i="2" s="1"/>
  <c r="H28" i="2" s="1"/>
  <c r="H10" i="4"/>
  <c r="G10" i="4"/>
  <c r="G19" i="2"/>
  <c r="G22" i="2" s="1"/>
  <c r="G28" i="2" s="1"/>
  <c r="B19" i="2"/>
  <c r="B22" i="2" s="1"/>
  <c r="B28" i="2" s="1"/>
  <c r="B10" i="4"/>
  <c r="F19" i="2"/>
  <c r="F22" i="2" s="1"/>
  <c r="F28" i="2" s="1"/>
  <c r="F10" i="4"/>
  <c r="C19" i="2"/>
  <c r="C22" i="2" s="1"/>
  <c r="C28" i="2" s="1"/>
  <c r="D19" i="2"/>
  <c r="D22" i="2" s="1"/>
  <c r="D28" i="2" s="1"/>
  <c r="G39" i="3"/>
  <c r="G45" i="1"/>
  <c r="G47" i="1"/>
  <c r="H45" i="1"/>
  <c r="H47" i="1"/>
  <c r="E19" i="2"/>
  <c r="E22" i="2" s="1"/>
  <c r="E28" i="2" s="1"/>
  <c r="E10" i="4"/>
  <c r="H35" i="3"/>
  <c r="H37" i="3" s="1"/>
  <c r="E45" i="1"/>
  <c r="I45" i="1"/>
  <c r="E35" i="3"/>
  <c r="E37" i="3" s="1"/>
  <c r="I35" i="3"/>
  <c r="I37" i="3" s="1"/>
  <c r="B45" i="1"/>
  <c r="F45" i="1"/>
  <c r="B35" i="3"/>
  <c r="B37" i="3" s="1"/>
  <c r="F35" i="3"/>
  <c r="F37" i="3" s="1"/>
  <c r="E9" i="4" l="1"/>
  <c r="E5" i="4"/>
  <c r="E30" i="2"/>
  <c r="E6" i="4"/>
  <c r="E11" i="4"/>
  <c r="G6" i="4"/>
  <c r="G11" i="4"/>
  <c r="G5" i="4"/>
  <c r="G30" i="2"/>
  <c r="G9" i="4"/>
  <c r="F9" i="4"/>
  <c r="F5" i="4"/>
  <c r="F30" i="2"/>
  <c r="F6" i="4"/>
  <c r="F11" i="4"/>
  <c r="D11" i="4"/>
  <c r="D9" i="4"/>
  <c r="D5" i="4"/>
  <c r="D30" i="2"/>
  <c r="D6" i="4"/>
  <c r="C6" i="4"/>
  <c r="C11" i="4"/>
  <c r="C9" i="4"/>
  <c r="C5" i="4"/>
  <c r="C30" i="2"/>
  <c r="B9" i="4"/>
  <c r="B5" i="4"/>
  <c r="B30" i="2"/>
  <c r="B6" i="4"/>
  <c r="B11" i="4"/>
  <c r="H11" i="4"/>
  <c r="H9" i="4"/>
  <c r="H5" i="4"/>
  <c r="H30" i="2"/>
  <c r="H6" i="4"/>
</calcChain>
</file>

<file path=xl/sharedStrings.xml><?xml version="1.0" encoding="utf-8"?>
<sst xmlns="http://schemas.openxmlformats.org/spreadsheetml/2006/main" count="103" uniqueCount="96">
  <si>
    <t>BANGLADESH BUILDING SYSTEM LIMITED</t>
  </si>
  <si>
    <t>Cash Flow Statement</t>
  </si>
  <si>
    <t>Income Statement</t>
  </si>
  <si>
    <t>As at year end</t>
  </si>
  <si>
    <t>Net Cash Flows - Operating Activities</t>
  </si>
  <si>
    <t>Net Revenues</t>
  </si>
  <si>
    <t>Balance Sheet</t>
  </si>
  <si>
    <t>ASSETS</t>
  </si>
  <si>
    <t>Collection from Turnover and Other Income</t>
  </si>
  <si>
    <t>Cost of goods sold</t>
  </si>
  <si>
    <t>NON CURRENT ASSETS</t>
  </si>
  <si>
    <t>Payment to Supplier, Employees &amp; Others</t>
  </si>
  <si>
    <t>Income Tax Paid and/or deducted at sources</t>
  </si>
  <si>
    <t>Gross Profit</t>
  </si>
  <si>
    <t>Property, Plant and Equipment</t>
  </si>
  <si>
    <t>Leased Assets</t>
  </si>
  <si>
    <t>Intangible Assets</t>
  </si>
  <si>
    <t>Net Cash Flows - Investment Activities</t>
  </si>
  <si>
    <t>Investment in Associate Company</t>
  </si>
  <si>
    <t>Work in progress for new office space</t>
  </si>
  <si>
    <t>Deferred IPO Expenses</t>
  </si>
  <si>
    <t xml:space="preserve">Acquisition of Fixed Assets </t>
  </si>
  <si>
    <t>CURRENT ASSETS</t>
  </si>
  <si>
    <t>Inventories</t>
  </si>
  <si>
    <t>Operating Incomes/Expenses</t>
  </si>
  <si>
    <t>Goods-in-Transit</t>
  </si>
  <si>
    <t>Accounts Receivable</t>
  </si>
  <si>
    <t>Acquisition of Intangible Assets</t>
  </si>
  <si>
    <t>Advances, Deposits &amp; Pre-Payments</t>
  </si>
  <si>
    <t>Administrative Expenses</t>
  </si>
  <si>
    <t>Cash and Cash Equivalents</t>
  </si>
  <si>
    <t>Selling Expenses</t>
  </si>
  <si>
    <t>Sale of Asset</t>
  </si>
  <si>
    <t>Non Operating Income</t>
  </si>
  <si>
    <t>WIP for new office space</t>
  </si>
  <si>
    <t>Add: Other Income</t>
  </si>
  <si>
    <t>Dividend Income</t>
  </si>
  <si>
    <t>Operating Profit</t>
  </si>
  <si>
    <t>Capitalization of IPO Expenses</t>
  </si>
  <si>
    <t>Investment in Associate</t>
  </si>
  <si>
    <t>Liabilities and Capital</t>
  </si>
  <si>
    <t>Non-Operating Income/(Expenses)</t>
  </si>
  <si>
    <t>Liabilities</t>
  </si>
  <si>
    <t>Financial charges</t>
  </si>
  <si>
    <t>Net Cash Flows - Financing Activities</t>
  </si>
  <si>
    <t>Current Liabilities</t>
  </si>
  <si>
    <t>Finance Income</t>
  </si>
  <si>
    <t>Borrowing from Lease Finance</t>
  </si>
  <si>
    <t>Share of Profit from Associate</t>
  </si>
  <si>
    <t>Loan from/(Repayment) of Long Term Loan</t>
  </si>
  <si>
    <t>Loan from/(Repayment) of Current Portion of Long Term Loan</t>
  </si>
  <si>
    <t>Short Term Loan</t>
  </si>
  <si>
    <t>Profit Before contribution to WPPF</t>
  </si>
  <si>
    <t>Loan from/(Repayment) of Short Term Loan</t>
  </si>
  <si>
    <t>Current Portion of Long term Loan</t>
  </si>
  <si>
    <t>Creditors &amp; Accruals</t>
  </si>
  <si>
    <t>Interest Income &amp; Other Operating Income</t>
  </si>
  <si>
    <t>Liabilities for Expenses</t>
  </si>
  <si>
    <t>Share Capital</t>
  </si>
  <si>
    <t>Workers profit Participation Fund</t>
  </si>
  <si>
    <t>Provision for Tax</t>
  </si>
  <si>
    <t>Collection from IPO Proceeds</t>
  </si>
  <si>
    <t>Profit Before Taxation</t>
  </si>
  <si>
    <t>Accounts and Other Payable</t>
  </si>
  <si>
    <t>Current Portion of Lease Obligation</t>
  </si>
  <si>
    <t>Payment from IPO Proceeds</t>
  </si>
  <si>
    <t>Cash Dividend Paid</t>
  </si>
  <si>
    <t>Non Current Liabilities</t>
  </si>
  <si>
    <t>Finance Cost paid</t>
  </si>
  <si>
    <t>Provision for Taxation</t>
  </si>
  <si>
    <t>Long Term Loan</t>
  </si>
  <si>
    <t>Bank Interest Paid</t>
  </si>
  <si>
    <t>Lease Obligation</t>
  </si>
  <si>
    <t>Current</t>
  </si>
  <si>
    <t>Deferred Liability</t>
  </si>
  <si>
    <t>Deferred</t>
  </si>
  <si>
    <t>Net Profit</t>
  </si>
  <si>
    <t>Shareholders’ Equity</t>
  </si>
  <si>
    <t>Net Change in Cash Flows</t>
  </si>
  <si>
    <t>Retained Earnings</t>
  </si>
  <si>
    <t>Earnings per share (par value Taka 10)</t>
  </si>
  <si>
    <t>Cash and Cash Equivalents at Beginning Period</t>
  </si>
  <si>
    <t>Cash and Cash Equivalents at End of Period</t>
  </si>
  <si>
    <t>Net Operating Cash Flow Per Share</t>
  </si>
  <si>
    <t>Net assets value per share</t>
  </si>
  <si>
    <t>Shares to Calculate EPS</t>
  </si>
  <si>
    <t>Shares to calculate NAVPS</t>
  </si>
  <si>
    <t>Shares to Calculate NOCFPS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</si>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</sst>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0.0%"/>
    <numFmt numFmtId="165" formatCode="0.0"/>
  </numFmts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b/>
      <sz val="12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41" fontId="2" fillId="0" borderId="0" xfId="0" applyNumberFormat="1" applyFont="1"/>
    <xf numFmtId="0" fontId="1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41" fontId="2" fillId="0" borderId="1" xfId="0" applyNumberFormat="1" applyFont="1" applyBorder="1"/>
    <xf numFmtId="41" fontId="1" fillId="0" borderId="0" xfId="0" applyNumberFormat="1" applyFont="1"/>
    <xf numFmtId="3" fontId="2" fillId="0" borderId="0" xfId="0" applyNumberFormat="1" applyFont="1"/>
    <xf numFmtId="0" fontId="5" fillId="0" borderId="0" xfId="0" applyFont="1"/>
    <xf numFmtId="0" fontId="2" fillId="0" borderId="0" xfId="0" applyFont="1"/>
    <xf numFmtId="41" fontId="1" fillId="0" borderId="2" xfId="0" applyNumberFormat="1" applyFont="1" applyBorder="1"/>
    <xf numFmtId="0" fontId="2" fillId="0" borderId="0" xfId="0" applyFont="1" applyAlignment="1">
      <alignment wrapText="1"/>
    </xf>
    <xf numFmtId="0" fontId="5" fillId="0" borderId="1" xfId="0" applyFont="1" applyBorder="1" applyAlignment="1">
      <alignment horizontal="left"/>
    </xf>
    <xf numFmtId="0" fontId="1" fillId="0" borderId="3" xfId="0" applyFont="1" applyBorder="1"/>
    <xf numFmtId="0" fontId="6" fillId="0" borderId="0" xfId="0" applyFont="1" applyAlignment="1">
      <alignment horizontal="left"/>
    </xf>
    <xf numFmtId="41" fontId="1" fillId="0" borderId="3" xfId="0" applyNumberFormat="1" applyFont="1" applyBorder="1"/>
    <xf numFmtId="3" fontId="1" fillId="0" borderId="0" xfId="0" applyNumberFormat="1" applyFont="1"/>
    <xf numFmtId="2" fontId="1" fillId="0" borderId="4" xfId="0" applyNumberFormat="1" applyFont="1" applyBorder="1"/>
    <xf numFmtId="2" fontId="1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1.875" customWidth="1"/>
    <col min="2" max="9" width="12.5" customWidth="1"/>
    <col min="10" max="26" width="7.625" customWidth="1"/>
  </cols>
  <sheetData>
    <row r="1" spans="1:9" x14ac:dyDescent="0.25">
      <c r="A1" s="1" t="s">
        <v>0</v>
      </c>
    </row>
    <row r="2" spans="1:9" x14ac:dyDescent="0.25">
      <c r="A2" s="1" t="s">
        <v>6</v>
      </c>
    </row>
    <row r="3" spans="1:9" x14ac:dyDescent="0.25">
      <c r="A3" s="1" t="s">
        <v>3</v>
      </c>
    </row>
    <row r="4" spans="1:9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</row>
    <row r="5" spans="1:9" x14ac:dyDescent="0.25">
      <c r="A5" s="4" t="s">
        <v>7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6" t="s">
        <v>10</v>
      </c>
      <c r="B6" s="8">
        <f t="shared" ref="B6:I6" si="0">SUM(B7:B12)</f>
        <v>615378092</v>
      </c>
      <c r="C6" s="8">
        <f t="shared" si="0"/>
        <v>611694087</v>
      </c>
      <c r="D6" s="8">
        <f t="shared" si="0"/>
        <v>675612191</v>
      </c>
      <c r="E6" s="8">
        <f t="shared" si="0"/>
        <v>958878179</v>
      </c>
      <c r="F6" s="8">
        <f t="shared" si="0"/>
        <v>1154699094</v>
      </c>
      <c r="G6" s="8">
        <f t="shared" si="0"/>
        <v>1402044064</v>
      </c>
      <c r="H6" s="8">
        <f t="shared" si="0"/>
        <v>1538132939</v>
      </c>
      <c r="I6" s="8">
        <f t="shared" si="0"/>
        <v>1791764069</v>
      </c>
    </row>
    <row r="7" spans="1:9" x14ac:dyDescent="0.25">
      <c r="A7" s="11" t="s">
        <v>14</v>
      </c>
      <c r="B7" s="3">
        <v>615378092</v>
      </c>
      <c r="C7" s="3">
        <v>611113587</v>
      </c>
      <c r="D7" s="3">
        <v>649090233</v>
      </c>
      <c r="E7" s="3">
        <v>938511574</v>
      </c>
      <c r="F7" s="3">
        <v>797784094</v>
      </c>
      <c r="G7" s="3">
        <v>980565331</v>
      </c>
      <c r="H7" s="3">
        <v>947360791</v>
      </c>
      <c r="I7" s="3">
        <v>904994110</v>
      </c>
    </row>
    <row r="8" spans="1:9" x14ac:dyDescent="0.25">
      <c r="A8" s="5" t="s">
        <v>15</v>
      </c>
      <c r="B8" s="3">
        <v>0</v>
      </c>
      <c r="C8" s="3">
        <v>0</v>
      </c>
      <c r="D8" s="3">
        <v>0</v>
      </c>
      <c r="E8" s="3">
        <v>0</v>
      </c>
      <c r="F8" s="3">
        <v>156405463</v>
      </c>
      <c r="G8" s="3">
        <v>152113289</v>
      </c>
      <c r="H8" s="3">
        <v>145606932</v>
      </c>
      <c r="I8" s="3">
        <v>145055949</v>
      </c>
    </row>
    <row r="9" spans="1:9" x14ac:dyDescent="0.25">
      <c r="A9" s="11" t="s">
        <v>16</v>
      </c>
      <c r="B9" s="3">
        <v>0</v>
      </c>
      <c r="C9" s="3">
        <v>580500</v>
      </c>
      <c r="D9" s="3">
        <v>629058</v>
      </c>
      <c r="E9" s="3">
        <v>566152</v>
      </c>
      <c r="F9" s="3">
        <v>509537</v>
      </c>
      <c r="G9" s="3">
        <v>460464</v>
      </c>
      <c r="H9" s="3">
        <v>416117</v>
      </c>
      <c r="I9" s="3">
        <v>376041</v>
      </c>
    </row>
    <row r="10" spans="1:9" x14ac:dyDescent="0.25">
      <c r="A10" s="11" t="s">
        <v>18</v>
      </c>
      <c r="B10" s="3">
        <v>0</v>
      </c>
      <c r="C10" s="3">
        <v>0</v>
      </c>
      <c r="D10" s="3">
        <v>0</v>
      </c>
      <c r="E10" s="3">
        <v>0</v>
      </c>
      <c r="F10" s="3">
        <v>200000000</v>
      </c>
      <c r="G10" s="3">
        <v>268904980</v>
      </c>
      <c r="H10" s="3">
        <v>444749099</v>
      </c>
      <c r="I10" s="3">
        <v>664441541</v>
      </c>
    </row>
    <row r="11" spans="1:9" x14ac:dyDescent="0.25">
      <c r="A11" s="11" t="s">
        <v>19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76896428</v>
      </c>
    </row>
    <row r="12" spans="1:9" x14ac:dyDescent="0.25">
      <c r="A12" s="11" t="s">
        <v>20</v>
      </c>
      <c r="B12" s="3">
        <v>0</v>
      </c>
      <c r="C12" s="3">
        <v>0</v>
      </c>
      <c r="D12" s="3">
        <v>25892900</v>
      </c>
      <c r="E12" s="3">
        <v>19800453</v>
      </c>
      <c r="F12" s="3">
        <v>0</v>
      </c>
      <c r="G12" s="3">
        <v>0</v>
      </c>
      <c r="H12" s="8"/>
      <c r="I12" s="8"/>
    </row>
    <row r="13" spans="1:9" x14ac:dyDescent="0.25"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6" t="s">
        <v>22</v>
      </c>
      <c r="B14" s="8">
        <f t="shared" ref="B14:I14" si="1">SUM(B15:B19)</f>
        <v>604432802</v>
      </c>
      <c r="C14" s="8">
        <f t="shared" si="1"/>
        <v>703687904</v>
      </c>
      <c r="D14" s="8">
        <f t="shared" si="1"/>
        <v>1058403521</v>
      </c>
      <c r="E14" s="8">
        <f t="shared" si="1"/>
        <v>1547033090</v>
      </c>
      <c r="F14" s="8">
        <f t="shared" si="1"/>
        <v>1945331229</v>
      </c>
      <c r="G14" s="8">
        <f t="shared" si="1"/>
        <v>2182093054</v>
      </c>
      <c r="H14" s="8">
        <f t="shared" si="1"/>
        <v>2140906334</v>
      </c>
      <c r="I14" s="8">
        <f t="shared" si="1"/>
        <v>2403253739</v>
      </c>
    </row>
    <row r="15" spans="1:9" x14ac:dyDescent="0.25">
      <c r="A15" s="5" t="s">
        <v>23</v>
      </c>
      <c r="B15" s="3">
        <v>203272620</v>
      </c>
      <c r="C15" s="3">
        <v>262667275</v>
      </c>
      <c r="D15" s="3">
        <v>420920346</v>
      </c>
      <c r="E15" s="3">
        <v>646008752</v>
      </c>
      <c r="F15" s="3">
        <v>754687980</v>
      </c>
      <c r="G15" s="3">
        <v>816802912</v>
      </c>
      <c r="H15" s="3">
        <v>686228972</v>
      </c>
      <c r="I15" s="3">
        <v>837907623</v>
      </c>
    </row>
    <row r="16" spans="1:9" x14ac:dyDescent="0.25">
      <c r="A16" s="5" t="s">
        <v>25</v>
      </c>
      <c r="B16" s="3">
        <v>0</v>
      </c>
      <c r="C16" s="3">
        <v>0</v>
      </c>
      <c r="D16" s="3">
        <v>0</v>
      </c>
      <c r="E16" s="3">
        <v>24484214</v>
      </c>
      <c r="F16" s="3">
        <v>0</v>
      </c>
      <c r="G16" s="3">
        <v>0</v>
      </c>
      <c r="H16" s="3"/>
      <c r="I16" s="3"/>
    </row>
    <row r="17" spans="1:9" x14ac:dyDescent="0.25">
      <c r="A17" s="5" t="s">
        <v>26</v>
      </c>
      <c r="B17" s="3">
        <v>239308318</v>
      </c>
      <c r="C17" s="3">
        <v>247068843</v>
      </c>
      <c r="D17" s="3">
        <v>316658291</v>
      </c>
      <c r="E17" s="3">
        <v>445255705</v>
      </c>
      <c r="F17" s="3">
        <v>434306852</v>
      </c>
      <c r="G17" s="3">
        <v>801165944</v>
      </c>
      <c r="H17" s="3">
        <v>938550390</v>
      </c>
      <c r="I17" s="3">
        <v>911166632</v>
      </c>
    </row>
    <row r="18" spans="1:9" x14ac:dyDescent="0.25">
      <c r="A18" s="5" t="s">
        <v>28</v>
      </c>
      <c r="B18" s="3">
        <v>139687662</v>
      </c>
      <c r="C18" s="3">
        <v>179343011</v>
      </c>
      <c r="D18" s="3">
        <v>300221001</v>
      </c>
      <c r="E18" s="3">
        <v>383366981</v>
      </c>
      <c r="F18" s="3">
        <v>676186091</v>
      </c>
      <c r="G18" s="3">
        <v>450700915</v>
      </c>
      <c r="H18" s="3">
        <v>486101776</v>
      </c>
      <c r="I18" s="3">
        <v>646008374</v>
      </c>
    </row>
    <row r="19" spans="1:9" x14ac:dyDescent="0.25">
      <c r="A19" s="5" t="s">
        <v>30</v>
      </c>
      <c r="B19" s="3">
        <v>22164202</v>
      </c>
      <c r="C19" s="3">
        <v>14608775</v>
      </c>
      <c r="D19" s="3">
        <v>20603883</v>
      </c>
      <c r="E19" s="3">
        <v>47917438</v>
      </c>
      <c r="F19" s="3">
        <v>80150306</v>
      </c>
      <c r="G19" s="3">
        <v>113423283</v>
      </c>
      <c r="H19" s="3">
        <v>30025196</v>
      </c>
      <c r="I19" s="3">
        <v>8171110</v>
      </c>
    </row>
    <row r="20" spans="1:9" x14ac:dyDescent="0.25">
      <c r="B20" s="3"/>
      <c r="C20" s="3"/>
      <c r="D20" s="3"/>
      <c r="E20" s="3"/>
      <c r="F20" s="3"/>
      <c r="G20" s="3"/>
      <c r="H20" s="3"/>
      <c r="I20" s="3"/>
    </row>
    <row r="21" spans="1:9" ht="15.75" customHeight="1" x14ac:dyDescent="0.25">
      <c r="A21" s="1"/>
      <c r="B21" s="8">
        <f t="shared" ref="B21:D21" si="2">SUM(B6,B14)</f>
        <v>1219810894</v>
      </c>
      <c r="C21" s="8">
        <f t="shared" si="2"/>
        <v>1315381991</v>
      </c>
      <c r="D21" s="8">
        <f t="shared" si="2"/>
        <v>1734015712</v>
      </c>
      <c r="E21" s="8">
        <f t="shared" ref="E21:F21" si="3">SUM(E6,E14)+1</f>
        <v>2505911270</v>
      </c>
      <c r="F21" s="8">
        <f t="shared" si="3"/>
        <v>3100030324</v>
      </c>
      <c r="G21" s="8">
        <f>SUM(G6,G14)-1</f>
        <v>3584137117</v>
      </c>
      <c r="H21" s="8">
        <f t="shared" ref="H21:I21" si="4">SUM(H6,H14)</f>
        <v>3679039273</v>
      </c>
      <c r="I21" s="8">
        <f t="shared" si="4"/>
        <v>4195017808</v>
      </c>
    </row>
    <row r="22" spans="1:9" ht="15.75" customHeight="1" x14ac:dyDescent="0.25">
      <c r="B22" s="3"/>
      <c r="C22" s="3"/>
      <c r="D22" s="3"/>
      <c r="E22" s="3"/>
      <c r="F22" s="3"/>
      <c r="G22" s="3"/>
      <c r="H22" s="3"/>
      <c r="I22" s="3"/>
    </row>
    <row r="23" spans="1:9" ht="15.75" customHeight="1" x14ac:dyDescent="0.25">
      <c r="A23" s="14" t="s">
        <v>40</v>
      </c>
      <c r="B23" s="3"/>
      <c r="C23" s="3"/>
      <c r="D23" s="3"/>
      <c r="E23" s="3"/>
      <c r="F23" s="3"/>
      <c r="G23" s="3"/>
      <c r="H23" s="3"/>
      <c r="I23" s="3"/>
    </row>
    <row r="24" spans="1:9" ht="15.75" customHeight="1" x14ac:dyDescent="0.25">
      <c r="A24" s="16" t="s">
        <v>42</v>
      </c>
      <c r="B24" s="3"/>
      <c r="C24" s="3"/>
      <c r="D24" s="3"/>
      <c r="E24" s="3"/>
      <c r="F24" s="3"/>
      <c r="G24" s="3"/>
      <c r="H24" s="3"/>
      <c r="I24" s="3"/>
    </row>
    <row r="25" spans="1:9" ht="15.75" customHeight="1" x14ac:dyDescent="0.25">
      <c r="B25" s="3"/>
      <c r="C25" s="3"/>
      <c r="D25" s="3"/>
      <c r="E25" s="3"/>
      <c r="F25" s="3"/>
      <c r="G25" s="3"/>
      <c r="H25" s="3"/>
      <c r="I25" s="3"/>
    </row>
    <row r="26" spans="1:9" ht="15.75" customHeight="1" x14ac:dyDescent="0.25">
      <c r="A26" s="6" t="s">
        <v>45</v>
      </c>
      <c r="B26" s="8">
        <f t="shared" ref="B26:I26" si="5">SUM(B27:B33)</f>
        <v>446053540</v>
      </c>
      <c r="C26" s="8">
        <f t="shared" si="5"/>
        <v>482791374</v>
      </c>
      <c r="D26" s="8">
        <f t="shared" si="5"/>
        <v>548478543</v>
      </c>
      <c r="E26" s="8">
        <f t="shared" si="5"/>
        <v>1030495492</v>
      </c>
      <c r="F26" s="8">
        <f t="shared" si="5"/>
        <v>1306366648</v>
      </c>
      <c r="G26" s="8">
        <f t="shared" si="5"/>
        <v>1451596154</v>
      </c>
      <c r="H26" s="8">
        <f t="shared" si="5"/>
        <v>1356856768</v>
      </c>
      <c r="I26" s="8">
        <f t="shared" si="5"/>
        <v>1482363051</v>
      </c>
    </row>
    <row r="27" spans="1:9" ht="15.75" customHeight="1" x14ac:dyDescent="0.25">
      <c r="A27" s="5" t="s">
        <v>51</v>
      </c>
      <c r="B27" s="3">
        <v>338631118</v>
      </c>
      <c r="C27" s="3">
        <v>313320211</v>
      </c>
      <c r="D27" s="3">
        <v>301455768</v>
      </c>
      <c r="E27" s="3">
        <v>693790914</v>
      </c>
      <c r="F27" s="3">
        <v>819702747</v>
      </c>
      <c r="G27" s="3">
        <v>1076757008</v>
      </c>
      <c r="H27" s="3">
        <v>934588966</v>
      </c>
      <c r="I27" s="3">
        <v>1035382970</v>
      </c>
    </row>
    <row r="28" spans="1:9" ht="15.75" customHeight="1" x14ac:dyDescent="0.25">
      <c r="A28" s="5" t="s">
        <v>54</v>
      </c>
      <c r="B28" s="3">
        <v>37596708</v>
      </c>
      <c r="C28" s="3">
        <v>37500589</v>
      </c>
      <c r="D28" s="3">
        <v>1056300</v>
      </c>
      <c r="E28" s="3">
        <v>26054700</v>
      </c>
      <c r="F28" s="3">
        <v>7875000</v>
      </c>
      <c r="G28" s="3">
        <v>21000000</v>
      </c>
      <c r="H28" s="3">
        <v>21000000</v>
      </c>
      <c r="I28" s="3">
        <v>21000000</v>
      </c>
    </row>
    <row r="29" spans="1:9" ht="15.75" customHeight="1" x14ac:dyDescent="0.25">
      <c r="A29" s="5" t="s">
        <v>55</v>
      </c>
      <c r="B29" s="3">
        <v>27827667</v>
      </c>
      <c r="C29" s="3">
        <v>31532325</v>
      </c>
      <c r="D29" s="3">
        <v>49565276</v>
      </c>
      <c r="E29" s="3">
        <v>19092206</v>
      </c>
      <c r="F29" s="3">
        <v>381911494</v>
      </c>
      <c r="G29" s="3">
        <v>261640710</v>
      </c>
      <c r="H29" s="3">
        <v>294004407</v>
      </c>
      <c r="I29" s="3">
        <v>330470025</v>
      </c>
    </row>
    <row r="30" spans="1:9" ht="15.75" customHeight="1" x14ac:dyDescent="0.25">
      <c r="A30" s="5" t="s">
        <v>57</v>
      </c>
      <c r="B30" s="3">
        <v>15561964</v>
      </c>
      <c r="C30" s="3">
        <v>23068312</v>
      </c>
      <c r="D30" s="3">
        <v>26220480</v>
      </c>
      <c r="E30" s="3">
        <v>35686006</v>
      </c>
      <c r="F30" s="3">
        <v>0</v>
      </c>
      <c r="G30" s="3">
        <v>0</v>
      </c>
      <c r="H30" s="3"/>
      <c r="I30" s="3"/>
    </row>
    <row r="31" spans="1:9" ht="15.75" customHeight="1" x14ac:dyDescent="0.25">
      <c r="A31" s="5" t="s">
        <v>60</v>
      </c>
      <c r="B31" s="3">
        <v>26436083</v>
      </c>
      <c r="C31" s="3">
        <v>77369937</v>
      </c>
      <c r="D31" s="3">
        <v>165161811</v>
      </c>
      <c r="E31" s="3">
        <v>250611096</v>
      </c>
      <c r="F31" s="3">
        <v>0</v>
      </c>
      <c r="G31" s="3">
        <v>0</v>
      </c>
      <c r="H31" s="3"/>
      <c r="I31" s="3"/>
    </row>
    <row r="32" spans="1:9" ht="15.75" customHeight="1" x14ac:dyDescent="0.25">
      <c r="A32" s="5" t="s">
        <v>63</v>
      </c>
      <c r="B32" s="3">
        <v>0</v>
      </c>
      <c r="C32" s="3">
        <v>0</v>
      </c>
      <c r="D32" s="3">
        <v>5018908</v>
      </c>
      <c r="E32" s="3">
        <v>5260570</v>
      </c>
      <c r="F32" s="3">
        <v>52882707</v>
      </c>
      <c r="G32" s="3">
        <v>42955372</v>
      </c>
      <c r="H32" s="3">
        <v>54416566</v>
      </c>
      <c r="I32" s="3">
        <v>38958436</v>
      </c>
    </row>
    <row r="33" spans="1:9" ht="15.75" customHeight="1" x14ac:dyDescent="0.25">
      <c r="A33" s="5" t="s">
        <v>64</v>
      </c>
      <c r="B33" s="3">
        <v>0</v>
      </c>
      <c r="C33" s="3">
        <v>0</v>
      </c>
      <c r="D33" s="3">
        <v>0</v>
      </c>
      <c r="E33" s="3">
        <v>0</v>
      </c>
      <c r="F33" s="3">
        <v>43994700</v>
      </c>
      <c r="G33" s="3">
        <v>49243064</v>
      </c>
      <c r="H33" s="3">
        <v>52846829</v>
      </c>
      <c r="I33" s="3">
        <v>56551620</v>
      </c>
    </row>
    <row r="34" spans="1:9" ht="15.75" customHeight="1" x14ac:dyDescent="0.25">
      <c r="B34" s="3"/>
      <c r="C34" s="3"/>
      <c r="D34" s="3"/>
      <c r="E34" s="3"/>
      <c r="F34" s="3"/>
      <c r="G34" s="3"/>
      <c r="H34" s="3"/>
      <c r="I34" s="3"/>
    </row>
    <row r="35" spans="1:9" ht="15.75" customHeight="1" x14ac:dyDescent="0.25">
      <c r="A35" s="6" t="s">
        <v>67</v>
      </c>
      <c r="B35" s="8">
        <f t="shared" ref="B35:I35" si="6">SUM(B36:B38)</f>
        <v>120413925</v>
      </c>
      <c r="C35" s="8">
        <f t="shared" si="6"/>
        <v>102730439</v>
      </c>
      <c r="D35" s="8">
        <f t="shared" si="6"/>
        <v>88994748</v>
      </c>
      <c r="E35" s="8">
        <f t="shared" si="6"/>
        <v>169700030</v>
      </c>
      <c r="F35" s="8">
        <f t="shared" si="6"/>
        <v>237842161</v>
      </c>
      <c r="G35" s="8">
        <f t="shared" si="6"/>
        <v>272747365</v>
      </c>
      <c r="H35" s="8">
        <f t="shared" si="6"/>
        <v>273734755</v>
      </c>
      <c r="I35" s="8">
        <f t="shared" si="6"/>
        <v>384986045</v>
      </c>
    </row>
    <row r="36" spans="1:9" ht="15.75" customHeight="1" x14ac:dyDescent="0.25">
      <c r="A36" s="5" t="s">
        <v>70</v>
      </c>
      <c r="B36" s="3">
        <v>47590366</v>
      </c>
      <c r="C36" s="3">
        <v>21533871</v>
      </c>
      <c r="D36" s="3">
        <v>3029118</v>
      </c>
      <c r="E36" s="3">
        <v>73359874</v>
      </c>
      <c r="F36" s="3">
        <v>22125000</v>
      </c>
      <c r="G36" s="3">
        <v>46710054</v>
      </c>
      <c r="H36" s="3">
        <v>31553899</v>
      </c>
      <c r="I36" s="3">
        <v>118483019</v>
      </c>
    </row>
    <row r="37" spans="1:9" ht="15.75" customHeight="1" x14ac:dyDescent="0.25">
      <c r="A37" s="5" t="s">
        <v>72</v>
      </c>
      <c r="B37" s="3">
        <v>0</v>
      </c>
      <c r="C37" s="3">
        <v>0</v>
      </c>
      <c r="D37" s="3">
        <v>0</v>
      </c>
      <c r="E37" s="3">
        <v>0</v>
      </c>
      <c r="F37" s="3">
        <v>105509093</v>
      </c>
      <c r="G37" s="3">
        <v>94776123</v>
      </c>
      <c r="H37" s="3">
        <v>67384978</v>
      </c>
      <c r="I37" s="3">
        <v>42208304</v>
      </c>
    </row>
    <row r="38" spans="1:9" ht="15.75" customHeight="1" x14ac:dyDescent="0.25">
      <c r="A38" s="5" t="s">
        <v>74</v>
      </c>
      <c r="B38" s="3">
        <v>72823559</v>
      </c>
      <c r="C38" s="3">
        <v>81196568</v>
      </c>
      <c r="D38" s="3">
        <v>85965630</v>
      </c>
      <c r="E38" s="3">
        <v>96340156</v>
      </c>
      <c r="F38" s="3">
        <v>110208068</v>
      </c>
      <c r="G38" s="3">
        <v>131261188</v>
      </c>
      <c r="H38" s="3">
        <v>174795878</v>
      </c>
      <c r="I38" s="3">
        <v>224294722</v>
      </c>
    </row>
    <row r="39" spans="1:9" ht="15.75" customHeight="1" x14ac:dyDescent="0.25">
      <c r="A39" s="1"/>
      <c r="B39" s="8">
        <f t="shared" ref="B39:I39" si="7">B26+B35</f>
        <v>566467465</v>
      </c>
      <c r="C39" s="8">
        <f t="shared" si="7"/>
        <v>585521813</v>
      </c>
      <c r="D39" s="8">
        <f t="shared" si="7"/>
        <v>637473291</v>
      </c>
      <c r="E39" s="8">
        <f t="shared" si="7"/>
        <v>1200195522</v>
      </c>
      <c r="F39" s="8">
        <f t="shared" si="7"/>
        <v>1544208809</v>
      </c>
      <c r="G39" s="8">
        <f t="shared" si="7"/>
        <v>1724343519</v>
      </c>
      <c r="H39" s="8">
        <f t="shared" si="7"/>
        <v>1630591523</v>
      </c>
      <c r="I39" s="8">
        <f t="shared" si="7"/>
        <v>1867349096</v>
      </c>
    </row>
    <row r="40" spans="1:9" ht="15.75" customHeight="1" x14ac:dyDescent="0.25">
      <c r="A40" s="1"/>
      <c r="B40" s="8"/>
      <c r="C40" s="8"/>
      <c r="D40" s="8"/>
      <c r="E40" s="8"/>
      <c r="F40" s="8"/>
      <c r="G40" s="3"/>
      <c r="H40" s="3"/>
      <c r="I40" s="3"/>
    </row>
    <row r="41" spans="1:9" ht="15.75" customHeight="1" x14ac:dyDescent="0.25">
      <c r="A41" s="6" t="s">
        <v>77</v>
      </c>
      <c r="B41" s="8">
        <f t="shared" ref="B41:I41" si="8">SUM(B42:B43)</f>
        <v>653343429</v>
      </c>
      <c r="C41" s="8">
        <f t="shared" si="8"/>
        <v>729860178</v>
      </c>
      <c r="D41" s="8">
        <f t="shared" si="8"/>
        <v>1096542421</v>
      </c>
      <c r="E41" s="8">
        <f t="shared" si="8"/>
        <v>1305715749</v>
      </c>
      <c r="F41" s="8">
        <f t="shared" si="8"/>
        <v>1555821515</v>
      </c>
      <c r="G41" s="8">
        <f t="shared" si="8"/>
        <v>1859793598</v>
      </c>
      <c r="H41" s="8">
        <f t="shared" si="8"/>
        <v>2048447750</v>
      </c>
      <c r="I41" s="8">
        <f t="shared" si="8"/>
        <v>2327668711</v>
      </c>
    </row>
    <row r="42" spans="1:9" ht="15.75" customHeight="1" x14ac:dyDescent="0.25">
      <c r="A42" s="5" t="s">
        <v>58</v>
      </c>
      <c r="B42" s="3">
        <v>500000000</v>
      </c>
      <c r="C42" s="3">
        <v>500000000</v>
      </c>
      <c r="D42" s="3">
        <v>736000000</v>
      </c>
      <c r="E42" s="3">
        <v>883200000</v>
      </c>
      <c r="F42" s="3">
        <v>1059840000</v>
      </c>
      <c r="G42" s="3">
        <v>1165824000</v>
      </c>
      <c r="H42" s="3">
        <v>1282406400</v>
      </c>
      <c r="I42" s="3">
        <v>1410647040</v>
      </c>
    </row>
    <row r="43" spans="1:9" ht="15.75" customHeight="1" x14ac:dyDescent="0.25">
      <c r="A43" s="5" t="s">
        <v>79</v>
      </c>
      <c r="B43" s="3">
        <v>153343429</v>
      </c>
      <c r="C43" s="3">
        <v>229860178</v>
      </c>
      <c r="D43" s="3">
        <v>360542421</v>
      </c>
      <c r="E43" s="3">
        <v>422515749</v>
      </c>
      <c r="F43" s="3">
        <v>495981515</v>
      </c>
      <c r="G43" s="3">
        <v>693969598</v>
      </c>
      <c r="H43" s="3">
        <v>766041350</v>
      </c>
      <c r="I43" s="3">
        <v>917021671</v>
      </c>
    </row>
    <row r="44" spans="1:9" ht="15.75" customHeight="1" x14ac:dyDescent="0.25">
      <c r="A44" s="1"/>
      <c r="B44" s="8"/>
      <c r="C44" s="8"/>
      <c r="D44" s="8"/>
      <c r="E44" s="8"/>
      <c r="F44" s="8"/>
      <c r="G44" s="3"/>
      <c r="H44" s="3"/>
      <c r="I44" s="3"/>
    </row>
    <row r="45" spans="1:9" ht="15.75" customHeight="1" x14ac:dyDescent="0.25">
      <c r="A45" s="1"/>
      <c r="B45" s="8">
        <f t="shared" ref="B45:D45" si="9">B41+B39</f>
        <v>1219810894</v>
      </c>
      <c r="C45" s="8">
        <f t="shared" si="9"/>
        <v>1315381991</v>
      </c>
      <c r="D45" s="8">
        <f t="shared" si="9"/>
        <v>1734015712</v>
      </c>
      <c r="E45" s="8">
        <f>E41+E39-1</f>
        <v>2505911270</v>
      </c>
      <c r="F45" s="8">
        <f t="shared" ref="F45:I45" si="10">F41+F39</f>
        <v>3100030324</v>
      </c>
      <c r="G45" s="8">
        <f t="shared" si="10"/>
        <v>3584137117</v>
      </c>
      <c r="H45" s="8">
        <f t="shared" si="10"/>
        <v>3679039273</v>
      </c>
      <c r="I45" s="8">
        <f t="shared" si="10"/>
        <v>4195017807</v>
      </c>
    </row>
    <row r="46" spans="1:9" ht="15.75" customHeight="1" x14ac:dyDescent="0.25">
      <c r="B46" s="3"/>
      <c r="C46" s="3"/>
      <c r="D46" s="3"/>
      <c r="E46" s="3"/>
      <c r="F46" s="3"/>
      <c r="G46" s="3"/>
      <c r="H46" s="3"/>
      <c r="I46" s="3"/>
    </row>
    <row r="47" spans="1:9" ht="15.75" customHeight="1" x14ac:dyDescent="0.25">
      <c r="A47" s="2" t="s">
        <v>84</v>
      </c>
      <c r="B47" s="20">
        <f t="shared" ref="B47:I47" si="11">B41/(B42/10)</f>
        <v>13.06686858</v>
      </c>
      <c r="C47" s="20">
        <f t="shared" si="11"/>
        <v>14.597203560000001</v>
      </c>
      <c r="D47" s="20">
        <f t="shared" si="11"/>
        <v>14.898674198369566</v>
      </c>
      <c r="E47" s="20">
        <f t="shared" si="11"/>
        <v>14.783919259510869</v>
      </c>
      <c r="F47" s="20">
        <f t="shared" si="11"/>
        <v>14.679777277702295</v>
      </c>
      <c r="G47" s="20">
        <f t="shared" si="11"/>
        <v>15.952610325400746</v>
      </c>
      <c r="H47" s="20">
        <f t="shared" si="11"/>
        <v>15.973467927171917</v>
      </c>
      <c r="I47" s="20">
        <f t="shared" si="11"/>
        <v>16.500716656946306</v>
      </c>
    </row>
    <row r="48" spans="1:9" ht="15.75" customHeight="1" x14ac:dyDescent="0.25">
      <c r="A48" s="2" t="s">
        <v>86</v>
      </c>
      <c r="B48" s="3">
        <f t="shared" ref="B48:I48" si="12">B42/10</f>
        <v>50000000</v>
      </c>
      <c r="C48" s="3">
        <f t="shared" si="12"/>
        <v>50000000</v>
      </c>
      <c r="D48" s="3">
        <f t="shared" si="12"/>
        <v>73600000</v>
      </c>
      <c r="E48" s="3">
        <f t="shared" si="12"/>
        <v>88320000</v>
      </c>
      <c r="F48" s="3">
        <f t="shared" si="12"/>
        <v>105984000</v>
      </c>
      <c r="G48" s="3">
        <f t="shared" si="12"/>
        <v>116582400</v>
      </c>
      <c r="H48" s="3">
        <f t="shared" si="12"/>
        <v>128240640</v>
      </c>
      <c r="I48" s="3">
        <f t="shared" si="12"/>
        <v>141064704</v>
      </c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3.375" customWidth="1"/>
    <col min="2" max="9" width="12.5" customWidth="1"/>
    <col min="10" max="11" width="11.875" customWidth="1"/>
    <col min="12" max="26" width="7.625" customWidth="1"/>
  </cols>
  <sheetData>
    <row r="1" spans="1:11" x14ac:dyDescent="0.25">
      <c r="A1" s="1" t="s">
        <v>0</v>
      </c>
    </row>
    <row r="2" spans="1:11" x14ac:dyDescent="0.25">
      <c r="A2" s="1" t="s">
        <v>2</v>
      </c>
    </row>
    <row r="3" spans="1:11" x14ac:dyDescent="0.25">
      <c r="A3" s="1" t="s">
        <v>3</v>
      </c>
    </row>
    <row r="4" spans="1:11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</row>
    <row r="5" spans="1:11" x14ac:dyDescent="0.25">
      <c r="A5" s="2" t="s">
        <v>5</v>
      </c>
      <c r="B5" s="3">
        <v>1154305498</v>
      </c>
      <c r="C5" s="3">
        <v>1205948132</v>
      </c>
      <c r="D5" s="3">
        <v>1681636790</v>
      </c>
      <c r="E5" s="3">
        <v>1945637523</v>
      </c>
      <c r="F5" s="3">
        <v>2364949940</v>
      </c>
      <c r="G5" s="3">
        <v>2489426423</v>
      </c>
      <c r="H5" s="3">
        <v>1850097703</v>
      </c>
      <c r="I5" s="3">
        <v>1630744700</v>
      </c>
      <c r="J5" s="3"/>
    </row>
    <row r="6" spans="1:11" x14ac:dyDescent="0.25">
      <c r="A6" s="5" t="s">
        <v>9</v>
      </c>
      <c r="B6" s="7">
        <v>926957689</v>
      </c>
      <c r="C6" s="7">
        <v>941443934</v>
      </c>
      <c r="D6" s="7">
        <v>1267128822</v>
      </c>
      <c r="E6" s="7">
        <v>1449044979</v>
      </c>
      <c r="F6" s="7">
        <v>1759068380</v>
      </c>
      <c r="G6" s="7">
        <v>1865411530</v>
      </c>
      <c r="H6" s="3">
        <v>1452270071</v>
      </c>
      <c r="I6" s="3">
        <v>1254580254</v>
      </c>
      <c r="J6" s="3"/>
      <c r="K6" s="9"/>
    </row>
    <row r="7" spans="1:11" x14ac:dyDescent="0.25">
      <c r="A7" s="2" t="s">
        <v>13</v>
      </c>
      <c r="B7" s="8">
        <f t="shared" ref="B7:I7" si="0">B5-B6</f>
        <v>227347809</v>
      </c>
      <c r="C7" s="8">
        <f t="shared" si="0"/>
        <v>264504198</v>
      </c>
      <c r="D7" s="8">
        <f t="shared" si="0"/>
        <v>414507968</v>
      </c>
      <c r="E7" s="8">
        <f t="shared" si="0"/>
        <v>496592544</v>
      </c>
      <c r="F7" s="8">
        <f t="shared" si="0"/>
        <v>605881560</v>
      </c>
      <c r="G7" s="8">
        <f t="shared" si="0"/>
        <v>624014893</v>
      </c>
      <c r="H7" s="12">
        <f t="shared" si="0"/>
        <v>397827632</v>
      </c>
      <c r="I7" s="12">
        <f t="shared" si="0"/>
        <v>376164446</v>
      </c>
      <c r="J7" s="3"/>
    </row>
    <row r="8" spans="1:11" x14ac:dyDescent="0.25">
      <c r="A8" s="1"/>
      <c r="B8" s="8"/>
      <c r="C8" s="8"/>
      <c r="D8" s="8"/>
      <c r="E8" s="8"/>
      <c r="F8" s="8"/>
      <c r="G8" s="8"/>
      <c r="H8" s="8"/>
      <c r="I8" s="8"/>
      <c r="J8" s="3"/>
    </row>
    <row r="9" spans="1:11" x14ac:dyDescent="0.25">
      <c r="A9" s="2" t="s">
        <v>24</v>
      </c>
      <c r="B9" s="8">
        <f t="shared" ref="B9:I9" si="1">B10+B11</f>
        <v>51970333</v>
      </c>
      <c r="C9" s="8">
        <f t="shared" si="1"/>
        <v>59906817</v>
      </c>
      <c r="D9" s="8">
        <f t="shared" si="1"/>
        <v>68835781</v>
      </c>
      <c r="E9" s="8">
        <f t="shared" si="1"/>
        <v>74186663</v>
      </c>
      <c r="F9" s="8">
        <f t="shared" si="1"/>
        <v>146555820</v>
      </c>
      <c r="G9" s="8">
        <f t="shared" si="1"/>
        <v>115526649</v>
      </c>
      <c r="H9" s="8">
        <f t="shared" si="1"/>
        <v>120628140</v>
      </c>
      <c r="I9" s="8">
        <f t="shared" si="1"/>
        <v>108616213</v>
      </c>
      <c r="J9" s="3"/>
    </row>
    <row r="10" spans="1:11" x14ac:dyDescent="0.25">
      <c r="A10" s="5" t="s">
        <v>29</v>
      </c>
      <c r="B10" s="3">
        <v>37633994</v>
      </c>
      <c r="C10" s="3">
        <v>43191214</v>
      </c>
      <c r="D10" s="3">
        <v>50613410</v>
      </c>
      <c r="E10" s="3">
        <v>55150121</v>
      </c>
      <c r="F10" s="3">
        <v>104253812</v>
      </c>
      <c r="G10" s="3">
        <v>94088376</v>
      </c>
      <c r="H10" s="3">
        <v>95546058</v>
      </c>
      <c r="I10" s="3">
        <v>84602961</v>
      </c>
      <c r="J10" s="3"/>
      <c r="K10" s="9"/>
    </row>
    <row r="11" spans="1:11" x14ac:dyDescent="0.25">
      <c r="A11" s="5" t="s">
        <v>31</v>
      </c>
      <c r="B11" s="3">
        <v>14336339</v>
      </c>
      <c r="C11" s="3">
        <v>16715603</v>
      </c>
      <c r="D11" s="3">
        <v>18222371</v>
      </c>
      <c r="E11" s="3">
        <v>19036542</v>
      </c>
      <c r="F11" s="3">
        <v>42302008</v>
      </c>
      <c r="G11" s="3">
        <v>21438273</v>
      </c>
      <c r="H11" s="3">
        <v>25082082</v>
      </c>
      <c r="I11" s="3">
        <v>24013252</v>
      </c>
      <c r="J11" s="3"/>
      <c r="K11" s="9"/>
    </row>
    <row r="12" spans="1:11" ht="15.75" customHeight="1" x14ac:dyDescent="0.25">
      <c r="A12" s="11" t="s">
        <v>33</v>
      </c>
      <c r="B12" s="3">
        <v>0</v>
      </c>
      <c r="C12" s="3">
        <v>0</v>
      </c>
      <c r="D12" s="3">
        <v>0</v>
      </c>
      <c r="E12" s="3">
        <v>0</v>
      </c>
      <c r="F12" s="3">
        <v>24720</v>
      </c>
      <c r="G12" s="3">
        <v>1259733</v>
      </c>
      <c r="H12" s="3">
        <v>0</v>
      </c>
      <c r="I12" s="3"/>
      <c r="J12" s="3"/>
    </row>
    <row r="13" spans="1:11" x14ac:dyDescent="0.25">
      <c r="A13" s="5" t="s">
        <v>35</v>
      </c>
      <c r="B13" s="3">
        <v>1710501</v>
      </c>
      <c r="C13" s="3">
        <v>4202667</v>
      </c>
      <c r="D13" s="3">
        <v>44522058</v>
      </c>
      <c r="E13" s="3">
        <v>899248</v>
      </c>
      <c r="F13" s="3">
        <v>1072360</v>
      </c>
      <c r="G13" s="3">
        <v>839000</v>
      </c>
      <c r="H13" s="3">
        <v>1151930</v>
      </c>
      <c r="I13" s="3"/>
      <c r="J13" s="3"/>
    </row>
    <row r="14" spans="1:11" x14ac:dyDescent="0.25">
      <c r="A14" s="2" t="s">
        <v>37</v>
      </c>
      <c r="B14" s="8">
        <f t="shared" ref="B14:I14" si="2">B7-B9+B12+B13</f>
        <v>177087977</v>
      </c>
      <c r="C14" s="8">
        <f t="shared" si="2"/>
        <v>208800048</v>
      </c>
      <c r="D14" s="8">
        <f t="shared" si="2"/>
        <v>390194245</v>
      </c>
      <c r="E14" s="8">
        <f t="shared" si="2"/>
        <v>423305129</v>
      </c>
      <c r="F14" s="8">
        <f t="shared" si="2"/>
        <v>460422820</v>
      </c>
      <c r="G14" s="8">
        <f t="shared" si="2"/>
        <v>510586977</v>
      </c>
      <c r="H14" s="8">
        <f t="shared" si="2"/>
        <v>278351422</v>
      </c>
      <c r="I14" s="8">
        <f t="shared" si="2"/>
        <v>267548233</v>
      </c>
      <c r="J14" s="3"/>
    </row>
    <row r="15" spans="1:11" x14ac:dyDescent="0.25">
      <c r="A15" s="15" t="s">
        <v>41</v>
      </c>
      <c r="B15" s="8"/>
      <c r="C15" s="8"/>
      <c r="D15" s="8"/>
      <c r="E15" s="8"/>
      <c r="F15" s="8"/>
      <c r="G15" s="8"/>
      <c r="H15" s="8"/>
      <c r="I15" s="8"/>
      <c r="J15" s="3"/>
    </row>
    <row r="16" spans="1:11" x14ac:dyDescent="0.25">
      <c r="A16" s="5" t="s">
        <v>43</v>
      </c>
      <c r="B16" s="3">
        <v>67616001</v>
      </c>
      <c r="C16" s="3">
        <v>66185255</v>
      </c>
      <c r="D16" s="3">
        <v>54988908</v>
      </c>
      <c r="E16" s="3">
        <v>64418134</v>
      </c>
      <c r="F16" s="3">
        <v>90859670</v>
      </c>
      <c r="G16" s="3">
        <v>101531332</v>
      </c>
      <c r="H16" s="3">
        <v>128561129</v>
      </c>
      <c r="I16" s="3">
        <v>140064985</v>
      </c>
      <c r="J16" s="3"/>
      <c r="K16" s="9"/>
    </row>
    <row r="17" spans="1:26" x14ac:dyDescent="0.25">
      <c r="A17" s="5" t="s">
        <v>46</v>
      </c>
      <c r="B17" s="3"/>
      <c r="C17" s="3"/>
      <c r="D17" s="3"/>
      <c r="E17" s="3"/>
      <c r="F17" s="3"/>
      <c r="G17" s="3"/>
      <c r="H17" s="3"/>
      <c r="I17" s="3">
        <v>545061</v>
      </c>
      <c r="J17" s="3"/>
      <c r="K17" s="9"/>
    </row>
    <row r="18" spans="1:26" x14ac:dyDescent="0.25">
      <c r="A18" s="11" t="s">
        <v>48</v>
      </c>
      <c r="B18" s="3"/>
      <c r="C18" s="3"/>
      <c r="D18" s="3"/>
      <c r="E18" s="3"/>
      <c r="F18" s="3"/>
      <c r="G18" s="3">
        <v>68904980</v>
      </c>
      <c r="H18" s="3">
        <v>185844119</v>
      </c>
      <c r="I18" s="3">
        <v>242692442</v>
      </c>
      <c r="J18" s="3"/>
      <c r="K18" s="9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 s="2" t="s">
        <v>52</v>
      </c>
      <c r="B19" s="8">
        <f t="shared" ref="B19:I19" si="3">B14-B16+B17+B18</f>
        <v>109471976</v>
      </c>
      <c r="C19" s="8">
        <f t="shared" si="3"/>
        <v>142614793</v>
      </c>
      <c r="D19" s="8">
        <f t="shared" si="3"/>
        <v>335205337</v>
      </c>
      <c r="E19" s="8">
        <f t="shared" si="3"/>
        <v>358886995</v>
      </c>
      <c r="F19" s="8">
        <f t="shared" si="3"/>
        <v>369563150</v>
      </c>
      <c r="G19" s="8">
        <f t="shared" si="3"/>
        <v>477960625</v>
      </c>
      <c r="H19" s="8">
        <f t="shared" si="3"/>
        <v>335634412</v>
      </c>
      <c r="I19" s="8">
        <f t="shared" si="3"/>
        <v>370720751</v>
      </c>
      <c r="J19" s="3"/>
    </row>
    <row r="20" spans="1:26" x14ac:dyDescent="0.25">
      <c r="A20" s="5" t="s">
        <v>59</v>
      </c>
      <c r="B20" s="3">
        <v>5212951</v>
      </c>
      <c r="C20" s="3">
        <v>6791181</v>
      </c>
      <c r="D20" s="3">
        <v>15962159</v>
      </c>
      <c r="E20" s="3">
        <v>17089857</v>
      </c>
      <c r="F20" s="3">
        <v>17598245</v>
      </c>
      <c r="G20" s="3">
        <v>19478840</v>
      </c>
      <c r="H20" s="3">
        <v>7609062</v>
      </c>
      <c r="I20" s="3">
        <v>7191824</v>
      </c>
      <c r="J20" s="3"/>
      <c r="K20" s="9"/>
    </row>
    <row r="21" spans="1:26" ht="15.75" customHeight="1" x14ac:dyDescent="0.2"/>
    <row r="22" spans="1:26" ht="15.75" customHeight="1" x14ac:dyDescent="0.25">
      <c r="A22" s="2" t="s">
        <v>62</v>
      </c>
      <c r="B22" s="8">
        <f t="shared" ref="B22:I22" si="4">B19-B20</f>
        <v>104259025</v>
      </c>
      <c r="C22" s="8">
        <f t="shared" si="4"/>
        <v>135823612</v>
      </c>
      <c r="D22" s="8">
        <f t="shared" si="4"/>
        <v>319243178</v>
      </c>
      <c r="E22" s="8">
        <f t="shared" si="4"/>
        <v>341797138</v>
      </c>
      <c r="F22" s="8">
        <f t="shared" si="4"/>
        <v>351964905</v>
      </c>
      <c r="G22" s="8">
        <f t="shared" si="4"/>
        <v>458481785</v>
      </c>
      <c r="H22" s="8">
        <f t="shared" si="4"/>
        <v>328025350</v>
      </c>
      <c r="I22" s="8">
        <f t="shared" si="4"/>
        <v>363528927</v>
      </c>
      <c r="J22" s="3"/>
    </row>
    <row r="23" spans="1:26" ht="15.75" customHeight="1" x14ac:dyDescent="0.25">
      <c r="B23" s="8"/>
      <c r="C23" s="8"/>
      <c r="D23" s="8"/>
      <c r="E23" s="8"/>
      <c r="F23" s="8"/>
      <c r="G23" s="8"/>
      <c r="H23" s="3"/>
      <c r="I23" s="3"/>
      <c r="J23" s="3"/>
    </row>
    <row r="24" spans="1:26" ht="15.75" customHeight="1" x14ac:dyDescent="0.25">
      <c r="A24" s="6" t="s">
        <v>69</v>
      </c>
      <c r="B24" s="8">
        <f t="shared" ref="B24:I24" si="5">SUM(B25:B26)</f>
        <v>-39097134</v>
      </c>
      <c r="C24" s="8">
        <f t="shared" si="5"/>
        <v>-59306863</v>
      </c>
      <c r="D24" s="8">
        <f t="shared" si="5"/>
        <v>-92560936</v>
      </c>
      <c r="E24" s="8">
        <f t="shared" si="5"/>
        <v>-95823811</v>
      </c>
      <c r="F24" s="8">
        <f t="shared" si="5"/>
        <v>-101859138</v>
      </c>
      <c r="G24" s="8">
        <f t="shared" si="5"/>
        <v>-118447321</v>
      </c>
      <c r="H24" s="8">
        <f t="shared" si="5"/>
        <v>-81079998</v>
      </c>
      <c r="I24" s="8">
        <f t="shared" si="5"/>
        <v>-84307966</v>
      </c>
      <c r="J24" s="3"/>
    </row>
    <row r="25" spans="1:26" ht="15.75" customHeight="1" x14ac:dyDescent="0.25">
      <c r="A25" s="5" t="s">
        <v>73</v>
      </c>
      <c r="B25" s="3">
        <v>-13467336</v>
      </c>
      <c r="C25" s="3">
        <v>-50933854</v>
      </c>
      <c r="D25" s="3">
        <v>-87791874</v>
      </c>
      <c r="E25" s="3">
        <v>-85449285</v>
      </c>
      <c r="F25" s="3">
        <v>-101859138</v>
      </c>
      <c r="G25" s="3">
        <v>-118447321</v>
      </c>
      <c r="H25" s="3">
        <v>-81079998</v>
      </c>
      <c r="I25" s="3">
        <v>-84307966</v>
      </c>
      <c r="J25" s="3"/>
    </row>
    <row r="26" spans="1:26" ht="15.75" customHeight="1" x14ac:dyDescent="0.25">
      <c r="A26" s="11" t="s">
        <v>75</v>
      </c>
      <c r="B26" s="3">
        <v>-25629798</v>
      </c>
      <c r="C26" s="3">
        <v>-8373009</v>
      </c>
      <c r="D26" s="3">
        <v>-4769062</v>
      </c>
      <c r="E26" s="3">
        <v>-10374526</v>
      </c>
      <c r="F26" s="3">
        <v>0</v>
      </c>
      <c r="G26" s="3">
        <v>0</v>
      </c>
      <c r="H26" s="3"/>
      <c r="I26" s="3"/>
      <c r="J26" s="3"/>
    </row>
    <row r="27" spans="1:26" ht="15.75" customHeight="1" x14ac:dyDescent="0.25">
      <c r="A27" s="11"/>
      <c r="B27" s="3"/>
      <c r="C27" s="8"/>
      <c r="D27" s="3"/>
      <c r="E27" s="3"/>
      <c r="F27" s="3"/>
      <c r="G27" s="3"/>
      <c r="H27" s="3"/>
      <c r="I27" s="3"/>
      <c r="J27" s="3"/>
    </row>
    <row r="28" spans="1:26" ht="15.75" customHeight="1" x14ac:dyDescent="0.25">
      <c r="A28" s="2" t="s">
        <v>76</v>
      </c>
      <c r="B28" s="17">
        <f t="shared" ref="B28:I28" si="6">B22+B24</f>
        <v>65161891</v>
      </c>
      <c r="C28" s="17">
        <f t="shared" si="6"/>
        <v>76516749</v>
      </c>
      <c r="D28" s="17">
        <f t="shared" si="6"/>
        <v>226682242</v>
      </c>
      <c r="E28" s="17">
        <f t="shared" si="6"/>
        <v>245973327</v>
      </c>
      <c r="F28" s="17">
        <f t="shared" si="6"/>
        <v>250105767</v>
      </c>
      <c r="G28" s="17">
        <f t="shared" si="6"/>
        <v>340034464</v>
      </c>
      <c r="H28" s="17">
        <f t="shared" si="6"/>
        <v>246945352</v>
      </c>
      <c r="I28" s="17">
        <f t="shared" si="6"/>
        <v>279220961</v>
      </c>
      <c r="J28" s="3"/>
    </row>
    <row r="29" spans="1:26" ht="15.75" customHeight="1" x14ac:dyDescent="0.25">
      <c r="A29" s="1"/>
      <c r="B29" s="18"/>
      <c r="C29" s="18"/>
      <c r="D29" s="18"/>
      <c r="E29" s="18"/>
      <c r="F29" s="18"/>
      <c r="G29" s="18"/>
    </row>
    <row r="30" spans="1:26" ht="15.75" customHeight="1" x14ac:dyDescent="0.25">
      <c r="A30" s="2" t="s">
        <v>80</v>
      </c>
      <c r="B30" s="19">
        <f>B28/('1'!B42/10)</f>
        <v>1.3032378200000001</v>
      </c>
      <c r="C30" s="19">
        <f>C28/('1'!C42/10)</f>
        <v>1.5303349799999999</v>
      </c>
      <c r="D30" s="19">
        <f>D28/('1'!D42/10)</f>
        <v>3.0799217663043477</v>
      </c>
      <c r="E30" s="19">
        <f>E28/('1'!E42/10)</f>
        <v>2.7850240828804349</v>
      </c>
      <c r="F30" s="19">
        <f>F28/('1'!F42/10)</f>
        <v>2.3598445708786233</v>
      </c>
      <c r="G30" s="19">
        <f>G28/('1'!G42/10)</f>
        <v>2.9166878019323672</v>
      </c>
      <c r="H30" s="19">
        <f>H28/('1'!H42/10)</f>
        <v>1.9256403586257835</v>
      </c>
      <c r="I30" s="19">
        <f>I28/('1'!I42/10)</f>
        <v>1.9793821776991074</v>
      </c>
    </row>
    <row r="31" spans="1:26" ht="15.75" customHeight="1" x14ac:dyDescent="0.25">
      <c r="A31" s="15" t="s">
        <v>85</v>
      </c>
      <c r="B31" s="3">
        <f>'1'!B42/10</f>
        <v>50000000</v>
      </c>
      <c r="C31" s="3">
        <f>'1'!C42/10</f>
        <v>50000000</v>
      </c>
      <c r="D31" s="3">
        <f>'1'!D42/10</f>
        <v>73600000</v>
      </c>
      <c r="E31" s="3">
        <f>'1'!E42/10</f>
        <v>88320000</v>
      </c>
      <c r="F31" s="3">
        <f>'1'!F42/10</f>
        <v>105984000</v>
      </c>
      <c r="G31" s="3">
        <f>'1'!G42/10</f>
        <v>116582400</v>
      </c>
      <c r="H31" s="3">
        <f>'1'!H42/10</f>
        <v>128240640</v>
      </c>
      <c r="I31" s="3">
        <f>'1'!I42/10</f>
        <v>141064704</v>
      </c>
    </row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spans="1:2" ht="15.75" customHeight="1" x14ac:dyDescent="0.2"/>
    <row r="50" spans="1:2" ht="15.75" customHeight="1" x14ac:dyDescent="0.2"/>
    <row r="51" spans="1:2" ht="15.75" customHeight="1" x14ac:dyDescent="0.2"/>
    <row r="52" spans="1:2" ht="15.75" customHeight="1" x14ac:dyDescent="0.2"/>
    <row r="53" spans="1:2" ht="15.75" customHeight="1" x14ac:dyDescent="0.25">
      <c r="A53" s="11"/>
      <c r="B53" s="11"/>
    </row>
    <row r="54" spans="1:2" ht="15.75" customHeight="1" x14ac:dyDescent="0.2"/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44.25" customWidth="1"/>
    <col min="2" max="9" width="13.125" customWidth="1"/>
    <col min="10" max="26" width="7.62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3</v>
      </c>
    </row>
    <row r="4" spans="1:9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</row>
    <row r="5" spans="1:9" x14ac:dyDescent="0.25">
      <c r="A5" s="2" t="s">
        <v>4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5" t="s">
        <v>8</v>
      </c>
      <c r="B6" s="3">
        <v>1204208721</v>
      </c>
      <c r="C6" s="3">
        <v>1202390274</v>
      </c>
      <c r="D6" s="3">
        <v>1656569400</v>
      </c>
      <c r="E6" s="3">
        <v>1817939357</v>
      </c>
      <c r="F6" s="3">
        <v>2134019554</v>
      </c>
      <c r="G6" s="3">
        <v>2364446570</v>
      </c>
      <c r="H6" s="3">
        <v>1712713257</v>
      </c>
      <c r="I6" s="3">
        <v>1658128458</v>
      </c>
    </row>
    <row r="7" spans="1:9" x14ac:dyDescent="0.25">
      <c r="A7" s="5" t="s">
        <v>11</v>
      </c>
      <c r="B7" s="3">
        <v>-1094544204</v>
      </c>
      <c r="C7" s="3">
        <v>-1045423091</v>
      </c>
      <c r="D7" s="3">
        <v>-1540465455</v>
      </c>
      <c r="E7" s="3">
        <v>-1729969788</v>
      </c>
      <c r="F7" s="3">
        <v>-1843504671</v>
      </c>
      <c r="G7" s="3">
        <v>-2193788102</v>
      </c>
      <c r="H7" s="3">
        <v>-1351632277</v>
      </c>
      <c r="I7" s="3">
        <v>-1562941004</v>
      </c>
    </row>
    <row r="8" spans="1:9" x14ac:dyDescent="0.25">
      <c r="A8" s="5" t="s">
        <v>12</v>
      </c>
      <c r="B8" s="3">
        <v>0</v>
      </c>
      <c r="C8" s="3">
        <v>0</v>
      </c>
      <c r="D8" s="3">
        <v>0</v>
      </c>
      <c r="E8" s="3">
        <v>-85914090</v>
      </c>
      <c r="F8" s="3">
        <v>-87202101</v>
      </c>
      <c r="G8" s="3">
        <v>-96619783</v>
      </c>
      <c r="H8" s="3">
        <v>-71915360</v>
      </c>
      <c r="I8" s="3">
        <v>-46639178</v>
      </c>
    </row>
    <row r="9" spans="1:9" ht="15.75" x14ac:dyDescent="0.25">
      <c r="A9" s="10"/>
      <c r="B9" s="8">
        <f t="shared" ref="B9:I9" si="0">SUM(B6:B8)</f>
        <v>109664517</v>
      </c>
      <c r="C9" s="8">
        <f t="shared" si="0"/>
        <v>156967183</v>
      </c>
      <c r="D9" s="8">
        <f t="shared" si="0"/>
        <v>116103945</v>
      </c>
      <c r="E9" s="8">
        <f t="shared" si="0"/>
        <v>2055479</v>
      </c>
      <c r="F9" s="8">
        <f t="shared" si="0"/>
        <v>203312782</v>
      </c>
      <c r="G9" s="8">
        <f t="shared" si="0"/>
        <v>74038685</v>
      </c>
      <c r="H9" s="8">
        <f t="shared" si="0"/>
        <v>289165620</v>
      </c>
      <c r="I9" s="8">
        <f t="shared" si="0"/>
        <v>48548276</v>
      </c>
    </row>
    <row r="10" spans="1:9" ht="15.75" x14ac:dyDescent="0.25">
      <c r="A10" s="10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2" t="s">
        <v>17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13" t="s">
        <v>21</v>
      </c>
      <c r="B12" s="3">
        <v>-269692351</v>
      </c>
      <c r="C12" s="3">
        <v>-46228834</v>
      </c>
      <c r="D12" s="3">
        <v>-102737498</v>
      </c>
      <c r="E12" s="3">
        <v>-363345663</v>
      </c>
      <c r="F12" s="3">
        <v>-86260341</v>
      </c>
      <c r="G12" s="3">
        <v>-245821892</v>
      </c>
      <c r="H12" s="3">
        <v>-31268970</v>
      </c>
      <c r="I12" s="3">
        <v>-22146591</v>
      </c>
    </row>
    <row r="13" spans="1:9" x14ac:dyDescent="0.25">
      <c r="A13" s="13" t="s">
        <v>27</v>
      </c>
      <c r="B13" s="3">
        <v>0</v>
      </c>
      <c r="C13" s="3">
        <v>-645000</v>
      </c>
      <c r="D13" s="3">
        <v>-125620</v>
      </c>
      <c r="E13" s="3">
        <v>0</v>
      </c>
      <c r="F13" s="3">
        <v>0</v>
      </c>
      <c r="G13" s="3">
        <v>0</v>
      </c>
      <c r="H13" s="3"/>
      <c r="I13" s="3"/>
    </row>
    <row r="14" spans="1:9" x14ac:dyDescent="0.25">
      <c r="A14" s="13" t="s">
        <v>32</v>
      </c>
      <c r="B14" s="3"/>
      <c r="C14" s="3"/>
      <c r="D14" s="3"/>
      <c r="E14" s="3"/>
      <c r="F14" s="3"/>
      <c r="G14" s="3"/>
      <c r="H14" s="3">
        <v>1250000</v>
      </c>
      <c r="I14" s="3"/>
    </row>
    <row r="15" spans="1:9" x14ac:dyDescent="0.25">
      <c r="A15" s="13" t="s">
        <v>34</v>
      </c>
      <c r="B15" s="3"/>
      <c r="C15" s="3"/>
      <c r="D15" s="3"/>
      <c r="E15" s="3"/>
      <c r="F15" s="3"/>
      <c r="G15" s="3"/>
      <c r="H15" s="3"/>
      <c r="I15" s="3">
        <v>-76896428</v>
      </c>
    </row>
    <row r="16" spans="1:9" x14ac:dyDescent="0.25">
      <c r="A16" s="13" t="s">
        <v>36</v>
      </c>
      <c r="B16" s="3"/>
      <c r="C16" s="3"/>
      <c r="D16" s="3"/>
      <c r="E16" s="3"/>
      <c r="F16" s="3"/>
      <c r="G16" s="3"/>
      <c r="H16" s="3">
        <v>8000000</v>
      </c>
      <c r="I16" s="3">
        <v>18400000</v>
      </c>
    </row>
    <row r="17" spans="1:9" x14ac:dyDescent="0.25">
      <c r="A17" s="5" t="s">
        <v>38</v>
      </c>
      <c r="B17" s="3">
        <v>0</v>
      </c>
      <c r="C17" s="3">
        <v>0</v>
      </c>
      <c r="D17" s="3">
        <v>-30462234</v>
      </c>
      <c r="E17" s="3">
        <v>0</v>
      </c>
      <c r="F17" s="3">
        <v>0</v>
      </c>
      <c r="G17" s="3">
        <v>0</v>
      </c>
      <c r="H17" s="3"/>
      <c r="I17" s="3"/>
    </row>
    <row r="18" spans="1:9" x14ac:dyDescent="0.25">
      <c r="A18" s="5" t="s">
        <v>39</v>
      </c>
      <c r="B18" s="3">
        <v>0</v>
      </c>
      <c r="C18" s="3">
        <v>0</v>
      </c>
      <c r="D18" s="3">
        <v>0</v>
      </c>
      <c r="E18" s="3">
        <v>0</v>
      </c>
      <c r="F18" s="3">
        <v>-200000000</v>
      </c>
      <c r="G18" s="3">
        <v>0</v>
      </c>
      <c r="H18" s="3"/>
      <c r="I18" s="3"/>
    </row>
    <row r="19" spans="1:9" x14ac:dyDescent="0.25">
      <c r="A19" s="1"/>
      <c r="B19" s="8">
        <f t="shared" ref="B19:I19" si="1">SUM(B12:B18)</f>
        <v>-269692351</v>
      </c>
      <c r="C19" s="8">
        <f t="shared" si="1"/>
        <v>-46873834</v>
      </c>
      <c r="D19" s="8">
        <f t="shared" si="1"/>
        <v>-133325352</v>
      </c>
      <c r="E19" s="8">
        <f t="shared" si="1"/>
        <v>-363345663</v>
      </c>
      <c r="F19" s="8">
        <f t="shared" si="1"/>
        <v>-286260341</v>
      </c>
      <c r="G19" s="8">
        <f t="shared" si="1"/>
        <v>-245821892</v>
      </c>
      <c r="H19" s="8">
        <f t="shared" si="1"/>
        <v>-22018970</v>
      </c>
      <c r="I19" s="8">
        <f t="shared" si="1"/>
        <v>-80643019</v>
      </c>
    </row>
    <row r="20" spans="1:9" x14ac:dyDescent="0.25">
      <c r="B20" s="3"/>
      <c r="C20" s="3"/>
      <c r="D20" s="3"/>
      <c r="E20" s="3"/>
      <c r="F20" s="3"/>
      <c r="G20" s="3"/>
      <c r="H20" s="3"/>
      <c r="I20" s="3"/>
    </row>
    <row r="21" spans="1:9" ht="15.75" customHeight="1" x14ac:dyDescent="0.25">
      <c r="A21" s="2" t="s">
        <v>44</v>
      </c>
      <c r="B21" s="3"/>
      <c r="C21" s="3"/>
      <c r="D21" s="3"/>
      <c r="E21" s="3"/>
      <c r="F21" s="3"/>
      <c r="G21" s="3"/>
      <c r="H21" s="3"/>
      <c r="I21" s="3"/>
    </row>
    <row r="22" spans="1:9" ht="15.75" customHeight="1" x14ac:dyDescent="0.25">
      <c r="A22" s="11" t="s">
        <v>47</v>
      </c>
      <c r="B22" s="3"/>
      <c r="C22" s="3"/>
      <c r="D22" s="3"/>
      <c r="E22" s="3"/>
      <c r="F22" s="3"/>
      <c r="G22" s="3"/>
      <c r="H22" s="3"/>
      <c r="I22" s="3">
        <v>65457238</v>
      </c>
    </row>
    <row r="23" spans="1:9" ht="15.75" customHeight="1" x14ac:dyDescent="0.25">
      <c r="A23" s="11" t="s">
        <v>49</v>
      </c>
      <c r="B23" s="3">
        <v>-31200721</v>
      </c>
      <c r="C23" s="3">
        <v>-26056495</v>
      </c>
      <c r="D23" s="3">
        <v>-18504753</v>
      </c>
      <c r="E23" s="3">
        <v>70330756</v>
      </c>
      <c r="F23" s="3">
        <v>50089218</v>
      </c>
      <c r="G23" s="3">
        <v>44591688</v>
      </c>
      <c r="H23" s="3"/>
      <c r="I23" s="3"/>
    </row>
    <row r="24" spans="1:9" ht="15.75" customHeight="1" x14ac:dyDescent="0.25">
      <c r="A24" s="11" t="s">
        <v>50</v>
      </c>
      <c r="B24" s="3">
        <v>5574345</v>
      </c>
      <c r="C24" s="3">
        <v>-96119</v>
      </c>
      <c r="D24" s="3">
        <v>-36444289</v>
      </c>
      <c r="E24" s="3">
        <v>24998400</v>
      </c>
      <c r="F24" s="3">
        <v>30000000</v>
      </c>
      <c r="G24" s="3">
        <v>37710054</v>
      </c>
      <c r="H24" s="3">
        <v>1151930</v>
      </c>
      <c r="I24" s="3"/>
    </row>
    <row r="25" spans="1:9" ht="15.75" customHeight="1" x14ac:dyDescent="0.25">
      <c r="A25" s="11" t="s">
        <v>53</v>
      </c>
      <c r="B25" s="3">
        <v>-36228448</v>
      </c>
      <c r="C25" s="3">
        <v>-25310907</v>
      </c>
      <c r="D25" s="3">
        <v>-11864443</v>
      </c>
      <c r="E25" s="3">
        <v>392335146</v>
      </c>
      <c r="F25" s="3">
        <v>125911833</v>
      </c>
      <c r="G25" s="3">
        <v>257054261</v>
      </c>
      <c r="H25" s="3">
        <v>-142168042</v>
      </c>
      <c r="I25" s="3">
        <v>100794004</v>
      </c>
    </row>
    <row r="26" spans="1:9" ht="15.75" customHeight="1" x14ac:dyDescent="0.25">
      <c r="A26" s="11" t="s">
        <v>56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2098733</v>
      </c>
      <c r="H26" s="3">
        <v>-38943535</v>
      </c>
      <c r="I26" s="3">
        <v>545061</v>
      </c>
    </row>
    <row r="27" spans="1:9" ht="15.75" customHeight="1" x14ac:dyDescent="0.25">
      <c r="A27" s="11" t="s">
        <v>58</v>
      </c>
      <c r="B27" s="3">
        <v>304250000</v>
      </c>
      <c r="C27" s="3">
        <v>0</v>
      </c>
      <c r="D27" s="3">
        <v>140000000</v>
      </c>
      <c r="E27" s="3">
        <v>0</v>
      </c>
      <c r="F27" s="3">
        <v>0</v>
      </c>
      <c r="G27" s="3">
        <v>0</v>
      </c>
      <c r="H27" s="3"/>
      <c r="I27" s="3"/>
    </row>
    <row r="28" spans="1:9" ht="15.75" customHeight="1" x14ac:dyDescent="0.25">
      <c r="A28" s="11" t="s">
        <v>61</v>
      </c>
      <c r="B28" s="3">
        <v>0</v>
      </c>
      <c r="C28" s="3">
        <v>0</v>
      </c>
      <c r="D28" s="3">
        <v>6292880000</v>
      </c>
      <c r="E28" s="3">
        <v>0</v>
      </c>
      <c r="F28" s="3">
        <v>0</v>
      </c>
      <c r="G28" s="3">
        <v>0</v>
      </c>
      <c r="H28" s="3"/>
      <c r="I28" s="3"/>
    </row>
    <row r="29" spans="1:9" ht="15.75" customHeight="1" x14ac:dyDescent="0.25">
      <c r="A29" s="11" t="s">
        <v>65</v>
      </c>
      <c r="B29" s="3">
        <v>0</v>
      </c>
      <c r="C29" s="3">
        <v>0</v>
      </c>
      <c r="D29" s="3">
        <v>-6287861092</v>
      </c>
      <c r="E29" s="3">
        <v>-314904</v>
      </c>
      <c r="F29" s="3">
        <v>39046</v>
      </c>
      <c r="G29" s="3">
        <v>0</v>
      </c>
      <c r="H29" s="3"/>
      <c r="I29" s="3"/>
    </row>
    <row r="30" spans="1:9" ht="15.75" customHeight="1" x14ac:dyDescent="0.25">
      <c r="A30" s="11" t="s">
        <v>66</v>
      </c>
      <c r="B30" s="3">
        <v>0</v>
      </c>
      <c r="C30" s="3">
        <v>0</v>
      </c>
      <c r="D30" s="3">
        <v>0</v>
      </c>
      <c r="E30" s="3">
        <v>-36243444</v>
      </c>
      <c r="F30" s="3">
        <v>0</v>
      </c>
      <c r="G30" s="3">
        <v>-34867220</v>
      </c>
      <c r="H30" s="3">
        <v>-42023961</v>
      </c>
      <c r="I30" s="3">
        <v>-16490661</v>
      </c>
    </row>
    <row r="31" spans="1:9" ht="15.75" customHeight="1" x14ac:dyDescent="0.25">
      <c r="A31" s="11" t="s">
        <v>68</v>
      </c>
      <c r="B31" s="3"/>
      <c r="C31" s="3"/>
      <c r="D31" s="3"/>
      <c r="E31" s="3"/>
      <c r="F31" s="3"/>
      <c r="G31" s="3"/>
      <c r="H31" s="3">
        <v>-128561129</v>
      </c>
      <c r="I31" s="3">
        <v>-140064985</v>
      </c>
    </row>
    <row r="32" spans="1:9" ht="15.75" customHeight="1" x14ac:dyDescent="0.25">
      <c r="A32" s="5" t="s">
        <v>71</v>
      </c>
      <c r="B32" s="3">
        <v>-67616001</v>
      </c>
      <c r="C32" s="3">
        <v>-66185255</v>
      </c>
      <c r="D32" s="3">
        <v>-54988908</v>
      </c>
      <c r="E32" s="3">
        <v>-62502215</v>
      </c>
      <c r="F32" s="3">
        <v>-90859670</v>
      </c>
      <c r="G32" s="3">
        <v>-101531332</v>
      </c>
      <c r="H32" s="3"/>
      <c r="I32" s="3"/>
    </row>
    <row r="33" spans="1:9" ht="15.75" customHeight="1" x14ac:dyDescent="0.25">
      <c r="A33" s="1"/>
      <c r="B33" s="8">
        <f t="shared" ref="B33:G33" si="2">SUM(B23:B32)</f>
        <v>174779175</v>
      </c>
      <c r="C33" s="8">
        <f t="shared" si="2"/>
        <v>-117648776</v>
      </c>
      <c r="D33" s="8">
        <f t="shared" si="2"/>
        <v>23216515</v>
      </c>
      <c r="E33" s="8">
        <f t="shared" si="2"/>
        <v>388603739</v>
      </c>
      <c r="F33" s="8">
        <f t="shared" si="2"/>
        <v>115180427</v>
      </c>
      <c r="G33" s="8">
        <f t="shared" si="2"/>
        <v>205056184</v>
      </c>
      <c r="H33" s="8">
        <f t="shared" ref="H33:I33" si="3">SUM(H22:H32)</f>
        <v>-350544737</v>
      </c>
      <c r="I33" s="8">
        <f t="shared" si="3"/>
        <v>10240657</v>
      </c>
    </row>
    <row r="34" spans="1:9" ht="15.75" customHeight="1" x14ac:dyDescent="0.25">
      <c r="B34" s="3"/>
      <c r="C34" s="3"/>
      <c r="D34" s="3"/>
      <c r="E34" s="3"/>
      <c r="F34" s="3"/>
      <c r="G34" s="3"/>
      <c r="H34" s="3"/>
      <c r="I34" s="3"/>
    </row>
    <row r="35" spans="1:9" ht="15.75" customHeight="1" x14ac:dyDescent="0.25">
      <c r="A35" s="1" t="s">
        <v>78</v>
      </c>
      <c r="B35" s="8">
        <f t="shared" ref="B35:I35" si="4">SUM(B9,B19,B33)</f>
        <v>14751341</v>
      </c>
      <c r="C35" s="8">
        <f t="shared" si="4"/>
        <v>-7555427</v>
      </c>
      <c r="D35" s="8">
        <f t="shared" si="4"/>
        <v>5995108</v>
      </c>
      <c r="E35" s="8">
        <f t="shared" si="4"/>
        <v>27313555</v>
      </c>
      <c r="F35" s="8">
        <f t="shared" si="4"/>
        <v>32232868</v>
      </c>
      <c r="G35" s="8">
        <f t="shared" si="4"/>
        <v>33272977</v>
      </c>
      <c r="H35" s="8">
        <f t="shared" si="4"/>
        <v>-83398087</v>
      </c>
      <c r="I35" s="8">
        <f t="shared" si="4"/>
        <v>-21854086</v>
      </c>
    </row>
    <row r="36" spans="1:9" ht="15.75" customHeight="1" x14ac:dyDescent="0.25">
      <c r="A36" s="15" t="s">
        <v>81</v>
      </c>
      <c r="B36" s="3">
        <v>7412861</v>
      </c>
      <c r="C36" s="3">
        <v>22164202</v>
      </c>
      <c r="D36" s="3">
        <v>14608775</v>
      </c>
      <c r="E36" s="3">
        <v>20603883</v>
      </c>
      <c r="F36" s="3">
        <v>47917438</v>
      </c>
      <c r="G36" s="3">
        <v>80150306</v>
      </c>
      <c r="H36" s="3">
        <v>113423283</v>
      </c>
      <c r="I36" s="3">
        <v>30025196</v>
      </c>
    </row>
    <row r="37" spans="1:9" ht="15.75" customHeight="1" x14ac:dyDescent="0.25">
      <c r="A37" s="2" t="s">
        <v>82</v>
      </c>
      <c r="B37" s="8">
        <f t="shared" ref="B37:I37" si="5">SUM(B35:B36)</f>
        <v>22164202</v>
      </c>
      <c r="C37" s="8">
        <f t="shared" si="5"/>
        <v>14608775</v>
      </c>
      <c r="D37" s="8">
        <f t="shared" si="5"/>
        <v>20603883</v>
      </c>
      <c r="E37" s="8">
        <f t="shared" si="5"/>
        <v>47917438</v>
      </c>
      <c r="F37" s="8">
        <f t="shared" si="5"/>
        <v>80150306</v>
      </c>
      <c r="G37" s="8">
        <f t="shared" si="5"/>
        <v>113423283</v>
      </c>
      <c r="H37" s="8">
        <f t="shared" si="5"/>
        <v>30025196</v>
      </c>
      <c r="I37" s="8">
        <f t="shared" si="5"/>
        <v>8171110</v>
      </c>
    </row>
    <row r="38" spans="1:9" ht="15.75" customHeight="1" x14ac:dyDescent="0.25">
      <c r="B38" s="8"/>
      <c r="C38" s="8"/>
      <c r="D38" s="8"/>
      <c r="E38" s="8"/>
      <c r="F38" s="8"/>
      <c r="G38" s="8"/>
      <c r="H38" s="3"/>
      <c r="I38" s="3"/>
    </row>
    <row r="39" spans="1:9" ht="15.75" customHeight="1" x14ac:dyDescent="0.25">
      <c r="A39" s="2" t="s">
        <v>83</v>
      </c>
      <c r="B39" s="20">
        <f>B9/('1'!B42/10)</f>
        <v>2.1932903399999999</v>
      </c>
      <c r="C39" s="20">
        <f>C9/('1'!C42/10)</f>
        <v>3.1393436600000002</v>
      </c>
      <c r="D39" s="20">
        <f>D9/('1'!D42/10)</f>
        <v>1.5774992527173912</v>
      </c>
      <c r="E39" s="20">
        <f>E9/('1'!E42/10)</f>
        <v>2.3273086503623187E-2</v>
      </c>
      <c r="F39" s="20">
        <f>F9/('1'!F42/10)</f>
        <v>1.9183346731582125</v>
      </c>
      <c r="G39" s="20">
        <f>G9/('1'!G42/10)</f>
        <v>0.63507600632685546</v>
      </c>
      <c r="H39" s="20">
        <f>H9/('1'!H42/10)</f>
        <v>2.2548672558090788</v>
      </c>
      <c r="I39" s="20">
        <f>I9/('1'!I42/10)</f>
        <v>0.34415608315457846</v>
      </c>
    </row>
    <row r="40" spans="1:9" ht="15.75" customHeight="1" x14ac:dyDescent="0.25">
      <c r="A40" s="2" t="s">
        <v>87</v>
      </c>
      <c r="B40" s="3">
        <f>'1'!B42/10</f>
        <v>50000000</v>
      </c>
      <c r="C40" s="3">
        <f>'1'!C42/10</f>
        <v>50000000</v>
      </c>
      <c r="D40" s="3">
        <f>'1'!D42/10</f>
        <v>73600000</v>
      </c>
      <c r="E40" s="3">
        <f>'1'!E42/10</f>
        <v>88320000</v>
      </c>
      <c r="F40" s="3">
        <f>'1'!F42/10</f>
        <v>105984000</v>
      </c>
      <c r="G40" s="3">
        <f>'1'!G42/10</f>
        <v>116582400</v>
      </c>
      <c r="H40" s="3">
        <f>'1'!H42/10</f>
        <v>128240640</v>
      </c>
      <c r="I40" s="3">
        <f>'1'!I42/10</f>
        <v>141064704</v>
      </c>
    </row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8" x14ac:dyDescent="0.25">
      <c r="A1" s="1" t="s">
        <v>0</v>
      </c>
    </row>
    <row r="2" spans="1:8" x14ac:dyDescent="0.25">
      <c r="A2" s="1" t="s">
        <v>88</v>
      </c>
    </row>
    <row r="3" spans="1:8" x14ac:dyDescent="0.25">
      <c r="A3" s="1" t="s">
        <v>3</v>
      </c>
    </row>
    <row r="4" spans="1:8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</row>
    <row r="5" spans="1:8" x14ac:dyDescent="0.25">
      <c r="A5" s="5" t="s">
        <v>89</v>
      </c>
      <c r="B5" s="21">
        <f>'2'!B28/'1'!B21</f>
        <v>5.3419666376581812E-2</v>
      </c>
      <c r="C5" s="21">
        <f>'2'!C28/'1'!C21</f>
        <v>5.8170743953875524E-2</v>
      </c>
      <c r="D5" s="21">
        <f>'2'!D28/'1'!D21</f>
        <v>0.13072675203072209</v>
      </c>
      <c r="E5" s="21">
        <f>'2'!E28/'1'!E21</f>
        <v>9.8157237227318103E-2</v>
      </c>
      <c r="F5" s="21">
        <f>'2'!F28/'1'!F21</f>
        <v>8.0678490485630486E-2</v>
      </c>
      <c r="G5" s="21">
        <f>'2'!G28/'1'!G21</f>
        <v>9.4872057876127291E-2</v>
      </c>
      <c r="H5" s="21">
        <f>'2'!H28/'1'!H21</f>
        <v>6.7122238626888389E-2</v>
      </c>
    </row>
    <row r="6" spans="1:8" x14ac:dyDescent="0.25">
      <c r="A6" s="5" t="s">
        <v>90</v>
      </c>
      <c r="B6" s="21">
        <f>'2'!B28/'1'!B41</f>
        <v>9.9736047088949911E-2</v>
      </c>
      <c r="C6" s="21">
        <f>'2'!C28/'1'!C41</f>
        <v>0.10483754465091531</v>
      </c>
      <c r="D6" s="21">
        <f>'2'!D28/'1'!D41</f>
        <v>0.20672455315798494</v>
      </c>
      <c r="E6" s="21">
        <f>'2'!E28/'1'!E41</f>
        <v>0.18838198680561369</v>
      </c>
      <c r="F6" s="21">
        <f>'2'!F28/'1'!F41</f>
        <v>0.16075479390706329</v>
      </c>
      <c r="G6" s="21">
        <f>'2'!G28/'1'!G41</f>
        <v>0.18283451688707233</v>
      </c>
      <c r="H6" s="21">
        <f>'2'!H28/'1'!H41</f>
        <v>0.12055242902827275</v>
      </c>
    </row>
    <row r="7" spans="1:8" x14ac:dyDescent="0.25">
      <c r="A7" s="5" t="s">
        <v>91</v>
      </c>
      <c r="B7" s="21">
        <f>'1'!B36/'1'!B41</f>
        <v>7.28412713553135E-2</v>
      </c>
      <c r="C7" s="21">
        <f>'1'!C36/'1'!C41</f>
        <v>2.9504104551926931E-2</v>
      </c>
      <c r="D7" s="21">
        <f>'1'!D36/'1'!D41</f>
        <v>2.7624266439574435E-3</v>
      </c>
      <c r="E7" s="21">
        <f>'1'!E36/'1'!E41</f>
        <v>5.6183647977121859E-2</v>
      </c>
      <c r="F7" s="21">
        <f>'1'!F36/'1'!F41</f>
        <v>1.4220782902594068E-2</v>
      </c>
      <c r="G7" s="21">
        <f>'1'!G36/'1'!G41</f>
        <v>2.511571931973066E-2</v>
      </c>
      <c r="H7" s="21">
        <f>'1'!H36/'1'!H41</f>
        <v>1.540380954310404E-2</v>
      </c>
    </row>
    <row r="8" spans="1:8" x14ac:dyDescent="0.25">
      <c r="A8" s="5" t="s">
        <v>92</v>
      </c>
      <c r="B8" s="22">
        <f>'1'!B14/'1'!B26</f>
        <v>1.3550678288530116</v>
      </c>
      <c r="C8" s="22">
        <f>'1'!C14/'1'!C26</f>
        <v>1.4575403412240751</v>
      </c>
      <c r="D8" s="22">
        <f>'1'!D14/'1'!D26</f>
        <v>1.9297081618013268</v>
      </c>
      <c r="E8" s="22">
        <f>'1'!E14/'1'!E26</f>
        <v>1.501251681361067</v>
      </c>
      <c r="F8" s="22">
        <f>'1'!F14/'1'!F26</f>
        <v>1.4891158098518755</v>
      </c>
      <c r="G8" s="22">
        <f>'1'!G14/'1'!G26</f>
        <v>1.5032370043052621</v>
      </c>
      <c r="H8" s="22">
        <f>'1'!H14/'1'!H26</f>
        <v>1.57784254351009</v>
      </c>
    </row>
    <row r="9" spans="1:8" x14ac:dyDescent="0.25">
      <c r="A9" s="5" t="s">
        <v>93</v>
      </c>
      <c r="B9" s="21">
        <f>'2'!B28/'2'!B5</f>
        <v>5.645116575542812E-2</v>
      </c>
      <c r="C9" s="21">
        <f>'2'!C28/'2'!C5</f>
        <v>6.3449452733179409E-2</v>
      </c>
      <c r="D9" s="21">
        <f>'2'!D28/'2'!D5</f>
        <v>0.13479857442938079</v>
      </c>
      <c r="E9" s="21">
        <f>'2'!E28/'2'!E5</f>
        <v>0.12642299713706745</v>
      </c>
      <c r="F9" s="21">
        <f>'2'!F28/'2'!F5</f>
        <v>0.10575520554147544</v>
      </c>
      <c r="G9" s="21">
        <f>'2'!G28/'2'!G5</f>
        <v>0.13659148985420727</v>
      </c>
      <c r="H9" s="21">
        <f>'2'!H28/'2'!H5</f>
        <v>0.13347692481298107</v>
      </c>
    </row>
    <row r="10" spans="1:8" x14ac:dyDescent="0.25">
      <c r="A10" s="5" t="s">
        <v>94</v>
      </c>
      <c r="B10" s="21">
        <f>'2'!B14/'2'!B5</f>
        <v>0.15341517241911293</v>
      </c>
      <c r="C10" s="21">
        <f>'2'!C14/'2'!C5</f>
        <v>0.17314181469290588</v>
      </c>
      <c r="D10" s="21">
        <f>'2'!D14/'2'!D5</f>
        <v>0.23203241468093713</v>
      </c>
      <c r="E10" s="21">
        <f>'2'!E14/'2'!E5</f>
        <v>0.21756628559840949</v>
      </c>
      <c r="F10" s="21">
        <f>'2'!F14/'2'!F5</f>
        <v>0.19468607441221356</v>
      </c>
      <c r="G10" s="21">
        <f>'2'!G14/'2'!G5</f>
        <v>0.2051022566012187</v>
      </c>
      <c r="H10" s="21">
        <f>'2'!H14/'2'!H5</f>
        <v>0.15045228235711181</v>
      </c>
    </row>
    <row r="11" spans="1:8" x14ac:dyDescent="0.25">
      <c r="A11" s="5" t="s">
        <v>95</v>
      </c>
      <c r="B11" s="21">
        <f>'2'!B28/('1'!B41+'1'!B36)</f>
        <v>9.2964401866227606E-2</v>
      </c>
      <c r="C11" s="21">
        <f>'2'!C28/('1'!C41+'1'!C36)</f>
        <v>0.10183305164824376</v>
      </c>
      <c r="D11" s="21">
        <f>'2'!D28/('1'!D41+'1'!D36)</f>
        <v>0.20615506491388005</v>
      </c>
      <c r="E11" s="21">
        <f>'2'!E28/('1'!E41+'1'!E36)</f>
        <v>0.17836101436186433</v>
      </c>
      <c r="F11" s="21">
        <f>'2'!F28/('1'!F41+'1'!F36)</f>
        <v>0.15850078860245781</v>
      </c>
      <c r="G11" s="21">
        <f>'2'!G28/('1'!G41+'1'!G36)</f>
        <v>0.17835500269998958</v>
      </c>
      <c r="H11" s="21">
        <f>'2'!H28/('1'!H41+'1'!H36)</f>
        <v>0.11872363280035073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2020-04-11T14:33:09Z</dcterms:modified>
</cp:coreProperties>
</file>