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Annual\"/>
    </mc:Choice>
  </mc:AlternateContent>
  <bookViews>
    <workbookView xWindow="0" yWindow="0" windowWidth="20490" windowHeight="753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D14" i="3"/>
  <c r="E14" i="3"/>
  <c r="F14" i="3"/>
  <c r="G14" i="3"/>
  <c r="H14" i="3"/>
  <c r="B14" i="3"/>
  <c r="H30" i="3"/>
  <c r="H23" i="3"/>
  <c r="H25" i="3"/>
  <c r="H27" i="3" s="1"/>
  <c r="H9" i="3"/>
  <c r="H29" i="3" s="1"/>
  <c r="H27" i="2"/>
  <c r="H20" i="2"/>
  <c r="H24" i="2" s="1"/>
  <c r="H26" i="2" s="1"/>
  <c r="H16" i="2"/>
  <c r="H18" i="2" s="1"/>
  <c r="H12" i="2"/>
  <c r="H9" i="2"/>
  <c r="H7" i="2"/>
  <c r="H44" i="1"/>
  <c r="H43" i="1"/>
  <c r="H41" i="1"/>
  <c r="H37" i="1"/>
  <c r="H26" i="1"/>
  <c r="H22" i="1"/>
  <c r="H11" i="1"/>
  <c r="H6" i="1"/>
  <c r="H35" i="1" l="1"/>
  <c r="H17" i="1"/>
  <c r="C30" i="3"/>
  <c r="D30" i="3"/>
  <c r="E30" i="3"/>
  <c r="F30" i="3"/>
  <c r="G30" i="3"/>
  <c r="B30" i="3"/>
  <c r="C27" i="2"/>
  <c r="D27" i="2"/>
  <c r="E27" i="2"/>
  <c r="F27" i="2"/>
  <c r="G27" i="2"/>
  <c r="B27" i="2"/>
  <c r="C44" i="1"/>
  <c r="D44" i="1"/>
  <c r="E44" i="1"/>
  <c r="F44" i="1"/>
  <c r="G44" i="1"/>
  <c r="B44" i="1"/>
  <c r="C23" i="3" l="1"/>
  <c r="D23" i="3"/>
  <c r="B23" i="3"/>
  <c r="C9" i="3"/>
  <c r="C29" i="3" s="1"/>
  <c r="D9" i="3"/>
  <c r="B9" i="3"/>
  <c r="B29" i="3" s="1"/>
  <c r="C20" i="2"/>
  <c r="D20" i="2"/>
  <c r="B20" i="2"/>
  <c r="C9" i="2"/>
  <c r="D9" i="2"/>
  <c r="B9" i="2"/>
  <c r="C7" i="2"/>
  <c r="D7" i="2"/>
  <c r="B7" i="2"/>
  <c r="C26" i="1"/>
  <c r="D26" i="1"/>
  <c r="B26" i="1"/>
  <c r="C22" i="1"/>
  <c r="D22" i="1"/>
  <c r="B22" i="1"/>
  <c r="C37" i="1"/>
  <c r="C7" i="4" s="1"/>
  <c r="D37" i="1"/>
  <c r="B37" i="1"/>
  <c r="B7" i="4" s="1"/>
  <c r="C11" i="1"/>
  <c r="D11" i="1"/>
  <c r="B11" i="1"/>
  <c r="C6" i="1"/>
  <c r="D6" i="1"/>
  <c r="E6" i="1"/>
  <c r="F6" i="1"/>
  <c r="G6" i="1"/>
  <c r="B6" i="1"/>
  <c r="B12" i="2" l="1"/>
  <c r="B16" i="2" s="1"/>
  <c r="B18" i="2" s="1"/>
  <c r="B24" i="2" s="1"/>
  <c r="D12" i="2"/>
  <c r="D16" i="2" s="1"/>
  <c r="D18" i="2" s="1"/>
  <c r="D24" i="2" s="1"/>
  <c r="C12" i="2"/>
  <c r="C16" i="2" s="1"/>
  <c r="C35" i="1"/>
  <c r="D35" i="1"/>
  <c r="B35" i="1"/>
  <c r="C25" i="3"/>
  <c r="C27" i="3" s="1"/>
  <c r="B17" i="1"/>
  <c r="D17" i="1"/>
  <c r="C8" i="4"/>
  <c r="C41" i="1"/>
  <c r="B41" i="1"/>
  <c r="C17" i="1"/>
  <c r="B8" i="4"/>
  <c r="D8" i="4"/>
  <c r="C18" i="2"/>
  <c r="C24" i="2" s="1"/>
  <c r="B25" i="3"/>
  <c r="B27" i="3" s="1"/>
  <c r="C43" i="1"/>
  <c r="D41" i="1"/>
  <c r="D7" i="4"/>
  <c r="D43" i="1"/>
  <c r="B43" i="1"/>
  <c r="D25" i="3"/>
  <c r="D27" i="3" s="1"/>
  <c r="D29" i="3"/>
  <c r="C10" i="4" l="1"/>
  <c r="D10" i="4"/>
  <c r="B10" i="4"/>
  <c r="D11" i="4"/>
  <c r="D6" i="4"/>
  <c r="D5" i="4"/>
  <c r="D9" i="4"/>
  <c r="D26" i="2"/>
  <c r="B5" i="4"/>
  <c r="B9" i="4"/>
  <c r="B11" i="4"/>
  <c r="B6" i="4"/>
  <c r="B26" i="2"/>
  <c r="C5" i="4"/>
  <c r="C9" i="4"/>
  <c r="C6" i="4"/>
  <c r="C11" i="4"/>
  <c r="C26" i="2"/>
  <c r="G23" i="3"/>
  <c r="G26" i="1"/>
  <c r="F26" i="1"/>
  <c r="E26" i="1"/>
  <c r="F22" i="1"/>
  <c r="G22" i="1"/>
  <c r="G35" i="1" s="1"/>
  <c r="E22" i="1"/>
  <c r="F37" i="1"/>
  <c r="G37" i="1"/>
  <c r="E37" i="1"/>
  <c r="F11" i="1"/>
  <c r="F17" i="1" s="1"/>
  <c r="G11" i="1"/>
  <c r="E11" i="1"/>
  <c r="E17" i="1" s="1"/>
  <c r="F20" i="2"/>
  <c r="G20" i="2"/>
  <c r="E20" i="2"/>
  <c r="F7" i="2"/>
  <c r="G7" i="2"/>
  <c r="F9" i="2"/>
  <c r="G9" i="2"/>
  <c r="E7" i="2"/>
  <c r="F23" i="3"/>
  <c r="E23" i="3"/>
  <c r="F9" i="3"/>
  <c r="F29" i="3" s="1"/>
  <c r="G9" i="3"/>
  <c r="G29" i="3" s="1"/>
  <c r="E9" i="3"/>
  <c r="E29" i="3" s="1"/>
  <c r="E35" i="1" l="1"/>
  <c r="G12" i="2"/>
  <c r="G16" i="2" s="1"/>
  <c r="F12" i="2"/>
  <c r="F16" i="2" s="1"/>
  <c r="F18" i="2" s="1"/>
  <c r="F24" i="2" s="1"/>
  <c r="F5" i="4" s="1"/>
  <c r="F35" i="1"/>
  <c r="E8" i="4"/>
  <c r="F41" i="1"/>
  <c r="F7" i="4"/>
  <c r="G17" i="1"/>
  <c r="G8" i="4"/>
  <c r="E41" i="1"/>
  <c r="E43" i="1"/>
  <c r="E7" i="4"/>
  <c r="F8" i="4"/>
  <c r="G43" i="1"/>
  <c r="G7" i="4"/>
  <c r="F25" i="3"/>
  <c r="F27" i="3" s="1"/>
  <c r="F43" i="1"/>
  <c r="E25" i="3"/>
  <c r="E27" i="3" s="1"/>
  <c r="G41" i="1"/>
  <c r="E9" i="2"/>
  <c r="E12" i="2" s="1"/>
  <c r="E16" i="2" s="1"/>
  <c r="G25" i="3"/>
  <c r="G27" i="3" s="1"/>
  <c r="F10" i="4" l="1"/>
  <c r="G18" i="2"/>
  <c r="G24" i="2" s="1"/>
  <c r="G10" i="4"/>
  <c r="E18" i="2"/>
  <c r="E24" i="2" s="1"/>
  <c r="E10" i="4"/>
  <c r="F26" i="2"/>
  <c r="F9" i="4"/>
  <c r="F6" i="4"/>
  <c r="F11" i="4"/>
  <c r="G26" i="2" l="1"/>
  <c r="G9" i="4"/>
  <c r="G11" i="4"/>
  <c r="G6" i="4"/>
  <c r="E26" i="2"/>
  <c r="E11" i="4"/>
  <c r="E6" i="4"/>
  <c r="E9" i="4"/>
  <c r="E5" i="4"/>
  <c r="G5" i="4"/>
</calcChain>
</file>

<file path=xl/sharedStrings.xml><?xml version="1.0" encoding="utf-8"?>
<sst xmlns="http://schemas.openxmlformats.org/spreadsheetml/2006/main" count="87" uniqueCount="79">
  <si>
    <t>ASSETS</t>
  </si>
  <si>
    <t>NON CURRENT ASSETS</t>
  </si>
  <si>
    <t>CURRENT ASSETS</t>
  </si>
  <si>
    <t>Cash and Cash Equivalents</t>
  </si>
  <si>
    <t>Share Capital</t>
  </si>
  <si>
    <t>Retained Earnings</t>
  </si>
  <si>
    <t>Gross Profit</t>
  </si>
  <si>
    <t>Operating Profit</t>
  </si>
  <si>
    <t>Current</t>
  </si>
  <si>
    <t>Deferred</t>
  </si>
  <si>
    <t>Cost of goods sold</t>
  </si>
  <si>
    <t>Financial charges</t>
  </si>
  <si>
    <t>Inventories</t>
  </si>
  <si>
    <t>Accounts Receivable</t>
  </si>
  <si>
    <t>Advances, Deposits &amp; Pre-Payments</t>
  </si>
  <si>
    <t>Shareholders' Equity</t>
  </si>
  <si>
    <t>Add: Other Income</t>
  </si>
  <si>
    <t>Less: Workers profit Participation Fund</t>
  </si>
  <si>
    <t>Collection from Turnover and Other Income</t>
  </si>
  <si>
    <t xml:space="preserve">Acquisition of Fixed Assets </t>
  </si>
  <si>
    <t>Long Term Loan</t>
  </si>
  <si>
    <t>Administrative Expenses</t>
  </si>
  <si>
    <t>Selling Expenses</t>
  </si>
  <si>
    <t>Property, Plant and Equipment</t>
  </si>
  <si>
    <t>Short Term Loan</t>
  </si>
  <si>
    <t>Current Portion of Long term Loan</t>
  </si>
  <si>
    <t>Liabilities for Expenses</t>
  </si>
  <si>
    <t>Provision for Tax</t>
  </si>
  <si>
    <t>Payment to Supplier, Employees &amp; Others</t>
  </si>
  <si>
    <t>Loan from/(Repayment) of Long Term Loan</t>
  </si>
  <si>
    <t>Loan from/(Repayment) of Short Term Loan</t>
  </si>
  <si>
    <t>Bank Interest Paid</t>
  </si>
  <si>
    <t>Income Tax Paid and/or deducted at sources</t>
  </si>
  <si>
    <t>Accounts and Other Payable</t>
  </si>
  <si>
    <t>BBS CABLES LIMITED</t>
  </si>
  <si>
    <t>Deferred Tax Liability</t>
  </si>
  <si>
    <t>Workers' Profit Participation Fund</t>
  </si>
  <si>
    <t>IPO Refundable Subscription</t>
  </si>
  <si>
    <t>Dividend Payable</t>
  </si>
  <si>
    <t>Dividend Paid</t>
  </si>
  <si>
    <t>Debt to Equity</t>
  </si>
  <si>
    <t>Current Ratio</t>
  </si>
  <si>
    <t>Net Margin</t>
  </si>
  <si>
    <t>Operating Margin</t>
  </si>
  <si>
    <t>Allocated Revenue Expenditure</t>
  </si>
  <si>
    <t>Share Money Deposit</t>
  </si>
  <si>
    <t>Share Money Deposit refund</t>
  </si>
  <si>
    <t>As at year end</t>
  </si>
  <si>
    <t>Liabilities and Capital</t>
  </si>
  <si>
    <t>Liabilities</t>
  </si>
  <si>
    <t>Non Current Liabilities</t>
  </si>
  <si>
    <t>Current Liabilities</t>
  </si>
  <si>
    <t>Net assets value per share</t>
  </si>
  <si>
    <t>Shares to calculate NAVPS</t>
  </si>
  <si>
    <t>Net Revenues</t>
  </si>
  <si>
    <t>Operating Incomes/Expenses</t>
  </si>
  <si>
    <t>Non-Operating Income/(Expenses)</t>
  </si>
  <si>
    <t>Profit Before contribution to WPPF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</si>
  <si>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</si>
  <si>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</si>
  <si>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</si>
  <si>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</si>
  <si>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</si>
  <si>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</si>
  <si>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</si>
  <si>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</si>
  <si>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</si>
  <si>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</si>
  <si>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</si>
  <si>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</si>
  <si>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</si>
  <si>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Ratio</t>
  </si>
  <si>
    <t>Return on Asset (ROA)</t>
  </si>
  <si>
    <t>Return on Equity (ROE)</t>
  </si>
  <si>
    <t>Return on Invested Capital (ROIC)</t>
  </si>
  <si>
    <t>Balance Sheet</t>
  </si>
  <si>
    <t>Cash Flow Statement</t>
  </si>
  <si>
    <t>Income Statement</t>
  </si>
  <si>
    <t>Capital work 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</si>
</sst>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0" fontId="0" fillId="0" borderId="0" xfId="0" applyBorder="1"/>
    <xf numFmtId="15" fontId="2" fillId="0" borderId="0" xfId="0" applyNumberFormat="1" applyFont="1"/>
    <xf numFmtId="2" fontId="1" fillId="0" borderId="3" xfId="0" applyNumberFormat="1" applyFont="1" applyBorder="1"/>
    <xf numFmtId="41" fontId="0" fillId="0" borderId="0" xfId="0" applyNumberFormat="1"/>
    <xf numFmtId="41" fontId="1" fillId="0" borderId="0" xfId="0" applyNumberFormat="1" applyFont="1"/>
    <xf numFmtId="41" fontId="0" fillId="0" borderId="0" xfId="0" applyNumberFormat="1" applyBorder="1"/>
    <xf numFmtId="41" fontId="0" fillId="0" borderId="0" xfId="0" applyNumberFormat="1" applyFill="1" applyBorder="1"/>
    <xf numFmtId="41" fontId="3" fillId="0" borderId="0" xfId="0" applyNumberFormat="1" applyFont="1" applyBorder="1"/>
    <xf numFmtId="41" fontId="0" fillId="0" borderId="1" xfId="0" applyNumberFormat="1" applyBorder="1"/>
    <xf numFmtId="41" fontId="0" fillId="0" borderId="0" xfId="0" applyNumberFormat="1" applyFont="1"/>
    <xf numFmtId="41" fontId="1" fillId="0" borderId="0" xfId="0" applyNumberFormat="1" applyFont="1" applyBorder="1"/>
    <xf numFmtId="41" fontId="0" fillId="0" borderId="0" xfId="0" applyNumberFormat="1" applyFont="1" applyBorder="1"/>
    <xf numFmtId="41" fontId="1" fillId="0" borderId="2" xfId="0" applyNumberFormat="1" applyFont="1" applyBorder="1"/>
    <xf numFmtId="164" fontId="0" fillId="0" borderId="0" xfId="1" applyNumberFormat="1" applyFont="1"/>
    <xf numFmtId="165" fontId="0" fillId="0" borderId="0" xfId="0" applyNumberFormat="1"/>
    <xf numFmtId="43" fontId="1" fillId="0" borderId="0" xfId="0" applyNumberFormat="1" applyFont="1"/>
    <xf numFmtId="43" fontId="1" fillId="0" borderId="3" xfId="0" applyNumberFormat="1" applyFont="1" applyBorder="1"/>
    <xf numFmtId="43" fontId="0" fillId="0" borderId="0" xfId="0" applyNumberFormat="1"/>
    <xf numFmtId="0" fontId="1" fillId="0" borderId="4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2" xfId="0" applyFont="1" applyBorder="1"/>
    <xf numFmtId="41" fontId="1" fillId="0" borderId="5" xfId="0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73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4"/>
  <sheetViews>
    <sheetView workbookViewId="0">
      <pane xSplit="1" ySplit="4" topLeftCell="B29" activePane="bottomRight" state="frozen"/>
      <selection pane="topRight" activeCell="B1" sqref="B1"/>
      <selection pane="bottomLeft" activeCell="A6" sqref="A6"/>
      <selection pane="bottomRight" activeCell="G44" sqref="G44:H44"/>
    </sheetView>
  </sheetViews>
  <sheetFormatPr defaultRowHeight="15" x14ac:dyDescent="0.25"/>
  <cols>
    <col min="1" max="1" width="36.5703125" customWidth="1"/>
    <col min="2" max="8" width="14.28515625" bestFit="1" customWidth="1"/>
  </cols>
  <sheetData>
    <row r="1" spans="1:8" x14ac:dyDescent="0.25">
      <c r="A1" s="26" t="s">
        <v>34</v>
      </c>
    </row>
    <row r="2" spans="1:8" x14ac:dyDescent="0.25">
      <c r="A2" s="26" t="s">
        <v>75</v>
      </c>
    </row>
    <row r="3" spans="1:8" x14ac:dyDescent="0.25">
      <c r="A3" s="26" t="s">
        <v>47</v>
      </c>
    </row>
    <row r="4" spans="1:8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8" x14ac:dyDescent="0.25">
      <c r="A5" s="27" t="s">
        <v>0</v>
      </c>
      <c r="B5" s="9"/>
      <c r="C5" s="9"/>
      <c r="D5" s="9"/>
      <c r="E5" s="9"/>
      <c r="F5" s="9"/>
      <c r="G5" s="9"/>
      <c r="H5" s="9"/>
    </row>
    <row r="6" spans="1:8" x14ac:dyDescent="0.25">
      <c r="A6" s="28" t="s">
        <v>1</v>
      </c>
      <c r="B6" s="10">
        <f>SUM(B7:B9)</f>
        <v>670145616</v>
      </c>
      <c r="C6" s="10">
        <f t="shared" ref="C6:H6" si="0">SUM(C7:C9)</f>
        <v>707879372</v>
      </c>
      <c r="D6" s="10">
        <f t="shared" si="0"/>
        <v>770664881</v>
      </c>
      <c r="E6" s="10">
        <f t="shared" si="0"/>
        <v>1153018012</v>
      </c>
      <c r="F6" s="10">
        <f t="shared" si="0"/>
        <v>1536460375</v>
      </c>
      <c r="G6" s="10">
        <f t="shared" si="0"/>
        <v>1771264936</v>
      </c>
      <c r="H6" s="10">
        <f t="shared" si="0"/>
        <v>1929205654</v>
      </c>
    </row>
    <row r="7" spans="1:8" x14ac:dyDescent="0.25">
      <c r="A7" s="5" t="s">
        <v>23</v>
      </c>
      <c r="B7" s="15">
        <v>659902702</v>
      </c>
      <c r="C7" s="15">
        <v>707879372</v>
      </c>
      <c r="D7" s="15">
        <v>770664881</v>
      </c>
      <c r="E7" s="15">
        <v>1153018012</v>
      </c>
      <c r="F7" s="15">
        <v>1536460375</v>
      </c>
      <c r="G7" s="15">
        <v>1771264936</v>
      </c>
      <c r="H7" s="15">
        <v>1854805654</v>
      </c>
    </row>
    <row r="8" spans="1:8" x14ac:dyDescent="0.25">
      <c r="A8" s="5" t="s">
        <v>78</v>
      </c>
      <c r="B8" s="15"/>
      <c r="C8" s="15"/>
      <c r="D8" s="15"/>
      <c r="E8" s="15"/>
      <c r="F8" s="15"/>
      <c r="G8" s="15"/>
      <c r="H8" s="15">
        <v>74400000</v>
      </c>
    </row>
    <row r="9" spans="1:8" x14ac:dyDescent="0.25">
      <c r="A9" s="5" t="s">
        <v>44</v>
      </c>
      <c r="B9" s="15">
        <v>10242914</v>
      </c>
      <c r="C9" s="15">
        <v>0</v>
      </c>
      <c r="D9" s="15">
        <v>0</v>
      </c>
      <c r="E9" s="15"/>
      <c r="F9" s="15"/>
      <c r="G9" s="15"/>
      <c r="H9" s="15"/>
    </row>
    <row r="10" spans="1:8" x14ac:dyDescent="0.25">
      <c r="B10" s="9"/>
      <c r="C10" s="9"/>
      <c r="D10" s="9"/>
      <c r="E10" s="9"/>
      <c r="F10" s="9"/>
      <c r="G10" s="9"/>
      <c r="H10" s="9"/>
    </row>
    <row r="11" spans="1:8" x14ac:dyDescent="0.25">
      <c r="A11" s="28" t="s">
        <v>2</v>
      </c>
      <c r="B11" s="10">
        <f>SUM(B12:B15)</f>
        <v>1543827366</v>
      </c>
      <c r="C11" s="10">
        <f t="shared" ref="C11:D11" si="1">SUM(C12:C15)</f>
        <v>1834996028</v>
      </c>
      <c r="D11" s="10">
        <f t="shared" si="1"/>
        <v>2431955886</v>
      </c>
      <c r="E11" s="10">
        <f>SUM(E12:E15)</f>
        <v>3328469038</v>
      </c>
      <c r="F11" s="10">
        <f t="shared" ref="F11:H11" si="2">SUM(F12:F15)</f>
        <v>4023776275</v>
      </c>
      <c r="G11" s="10">
        <f t="shared" si="2"/>
        <v>4675603902</v>
      </c>
      <c r="H11" s="10">
        <f t="shared" si="2"/>
        <v>6586264603</v>
      </c>
    </row>
    <row r="12" spans="1:8" x14ac:dyDescent="0.25">
      <c r="A12" t="s">
        <v>12</v>
      </c>
      <c r="B12" s="9">
        <v>608692253</v>
      </c>
      <c r="C12" s="9">
        <v>695513145</v>
      </c>
      <c r="D12" s="9">
        <v>796013144</v>
      </c>
      <c r="E12" s="9">
        <v>925754761</v>
      </c>
      <c r="F12" s="9">
        <v>1046102880</v>
      </c>
      <c r="G12" s="9">
        <v>1329848998</v>
      </c>
      <c r="H12" s="9">
        <v>1580556645</v>
      </c>
    </row>
    <row r="13" spans="1:8" s="5" customFormat="1" x14ac:dyDescent="0.25">
      <c r="A13" s="5" t="s">
        <v>13</v>
      </c>
      <c r="B13" s="15">
        <v>357012539</v>
      </c>
      <c r="C13" s="15">
        <v>590498930</v>
      </c>
      <c r="D13" s="15">
        <v>797493127</v>
      </c>
      <c r="E13" s="15">
        <v>941038067</v>
      </c>
      <c r="F13" s="15">
        <v>1092476284</v>
      </c>
      <c r="G13" s="15">
        <v>1758282712</v>
      </c>
      <c r="H13" s="15">
        <v>2275349931</v>
      </c>
    </row>
    <row r="14" spans="1:8" x14ac:dyDescent="0.25">
      <c r="A14" t="s">
        <v>14</v>
      </c>
      <c r="B14" s="9">
        <v>490863667</v>
      </c>
      <c r="C14" s="9">
        <v>443924264</v>
      </c>
      <c r="D14" s="9">
        <v>552562774</v>
      </c>
      <c r="E14" s="9">
        <v>923158205</v>
      </c>
      <c r="F14" s="9">
        <v>1173852382</v>
      </c>
      <c r="G14" s="9">
        <v>1054883127</v>
      </c>
      <c r="H14" s="9">
        <v>1836196193</v>
      </c>
    </row>
    <row r="15" spans="1:8" x14ac:dyDescent="0.25">
      <c r="A15" t="s">
        <v>3</v>
      </c>
      <c r="B15" s="9">
        <v>87258907</v>
      </c>
      <c r="C15" s="9">
        <v>105059689</v>
      </c>
      <c r="D15" s="9">
        <v>285886841</v>
      </c>
      <c r="E15" s="9">
        <v>538518005</v>
      </c>
      <c r="F15" s="9">
        <v>711344729</v>
      </c>
      <c r="G15" s="9">
        <v>532589065</v>
      </c>
      <c r="H15" s="9">
        <v>894161834</v>
      </c>
    </row>
    <row r="16" spans="1:8" x14ac:dyDescent="0.25">
      <c r="B16" s="9"/>
      <c r="C16" s="9"/>
      <c r="D16" s="9"/>
      <c r="E16" s="9"/>
      <c r="F16" s="9"/>
      <c r="G16" s="9"/>
      <c r="H16" s="9"/>
    </row>
    <row r="17" spans="1:8" x14ac:dyDescent="0.25">
      <c r="A17" s="1"/>
      <c r="B17" s="10">
        <f>SUM(B6,B11)</f>
        <v>2213972982</v>
      </c>
      <c r="C17" s="10">
        <f t="shared" ref="C17:D17" si="3">SUM(C6,C11)</f>
        <v>2542875400</v>
      </c>
      <c r="D17" s="10">
        <f t="shared" si="3"/>
        <v>3202620767</v>
      </c>
      <c r="E17" s="10">
        <f>SUM(E6,E11)</f>
        <v>4481487050</v>
      </c>
      <c r="F17" s="10">
        <f t="shared" ref="F17:H17" si="4">SUM(F6,F11)</f>
        <v>5560236650</v>
      </c>
      <c r="G17" s="10">
        <f t="shared" si="4"/>
        <v>6446868838</v>
      </c>
      <c r="H17" s="10">
        <f t="shared" si="4"/>
        <v>8515470257</v>
      </c>
    </row>
    <row r="18" spans="1:8" x14ac:dyDescent="0.25">
      <c r="B18" s="9"/>
      <c r="C18" s="9"/>
      <c r="D18" s="9"/>
      <c r="E18" s="9"/>
      <c r="F18" s="9"/>
      <c r="G18" s="9"/>
      <c r="H18" s="9"/>
    </row>
    <row r="19" spans="1:8" ht="15.75" x14ac:dyDescent="0.25">
      <c r="A19" s="29" t="s">
        <v>48</v>
      </c>
      <c r="B19" s="9"/>
      <c r="C19" s="9"/>
      <c r="D19" s="9"/>
      <c r="E19" s="9"/>
      <c r="F19" s="9"/>
      <c r="G19" s="9"/>
      <c r="H19" s="9"/>
    </row>
    <row r="20" spans="1:8" ht="15.75" x14ac:dyDescent="0.25">
      <c r="A20" s="30" t="s">
        <v>49</v>
      </c>
      <c r="B20" s="9"/>
      <c r="C20" s="9"/>
      <c r="D20" s="9"/>
      <c r="E20" s="9"/>
      <c r="F20" s="9"/>
      <c r="G20" s="9"/>
      <c r="H20" s="9"/>
    </row>
    <row r="21" spans="1:8" x14ac:dyDescent="0.25">
      <c r="B21" s="9"/>
      <c r="C21" s="9"/>
      <c r="D21" s="9"/>
      <c r="E21" s="9"/>
      <c r="F21" s="9"/>
      <c r="G21" s="9"/>
      <c r="H21" s="9"/>
    </row>
    <row r="22" spans="1:8" x14ac:dyDescent="0.25">
      <c r="A22" s="28" t="s">
        <v>50</v>
      </c>
      <c r="B22" s="10">
        <f>SUM(B23:B24)</f>
        <v>430652997</v>
      </c>
      <c r="C22" s="10">
        <f t="shared" ref="C22:D22" si="5">SUM(C23:C24)</f>
        <v>576354124</v>
      </c>
      <c r="D22" s="10">
        <f t="shared" si="5"/>
        <v>425055656</v>
      </c>
      <c r="E22" s="10">
        <f>SUM(E23:E24)</f>
        <v>458595537</v>
      </c>
      <c r="F22" s="10">
        <f t="shared" ref="F22:H22" si="6">SUM(F23:F24)</f>
        <v>435878513</v>
      </c>
      <c r="G22" s="10">
        <f t="shared" si="6"/>
        <v>474878006</v>
      </c>
      <c r="H22" s="10">
        <f t="shared" si="6"/>
        <v>555019581</v>
      </c>
    </row>
    <row r="23" spans="1:8" x14ac:dyDescent="0.25">
      <c r="A23" t="s">
        <v>20</v>
      </c>
      <c r="B23" s="9">
        <v>375139140</v>
      </c>
      <c r="C23" s="9">
        <v>511626649</v>
      </c>
      <c r="D23" s="9">
        <v>352770813</v>
      </c>
      <c r="E23" s="9">
        <v>361997950</v>
      </c>
      <c r="F23" s="9">
        <v>293834660</v>
      </c>
      <c r="G23" s="9">
        <v>289299797</v>
      </c>
      <c r="H23" s="9">
        <v>335562376</v>
      </c>
    </row>
    <row r="24" spans="1:8" x14ac:dyDescent="0.25">
      <c r="A24" t="s">
        <v>35</v>
      </c>
      <c r="B24" s="9">
        <v>55513857</v>
      </c>
      <c r="C24" s="9">
        <v>64727475</v>
      </c>
      <c r="D24" s="9">
        <v>72284843</v>
      </c>
      <c r="E24" s="9">
        <v>96597587</v>
      </c>
      <c r="F24" s="9">
        <v>142043853</v>
      </c>
      <c r="G24" s="9">
        <v>185578209</v>
      </c>
      <c r="H24" s="9">
        <v>219457205</v>
      </c>
    </row>
    <row r="25" spans="1:8" x14ac:dyDescent="0.25">
      <c r="B25" s="9"/>
      <c r="C25" s="9"/>
      <c r="D25" s="9"/>
      <c r="E25" s="9"/>
      <c r="F25" s="9"/>
      <c r="G25" s="9"/>
      <c r="H25" s="9"/>
    </row>
    <row r="26" spans="1:8" x14ac:dyDescent="0.25">
      <c r="A26" s="28" t="s">
        <v>51</v>
      </c>
      <c r="B26" s="10">
        <f>SUM(B27:B33)</f>
        <v>1524164083</v>
      </c>
      <c r="C26" s="10">
        <f t="shared" ref="C26:D26" si="7">SUM(C27:C33)</f>
        <v>1585713752</v>
      </c>
      <c r="D26" s="10">
        <f t="shared" si="7"/>
        <v>2236585574</v>
      </c>
      <c r="E26" s="10">
        <f>SUM(E27:E33)</f>
        <v>2335827323</v>
      </c>
      <c r="F26" s="10">
        <f t="shared" ref="F26" si="8">SUM(F27:F33)</f>
        <v>2823946731</v>
      </c>
      <c r="G26" s="10">
        <f>SUM(G27:G34)</f>
        <v>2616737682</v>
      </c>
      <c r="H26" s="10">
        <f>SUM(H27:H34)</f>
        <v>3287334046</v>
      </c>
    </row>
    <row r="27" spans="1:8" x14ac:dyDescent="0.25">
      <c r="A27" t="s">
        <v>24</v>
      </c>
      <c r="B27" s="9">
        <v>891848655</v>
      </c>
      <c r="C27" s="9">
        <v>1111040428</v>
      </c>
      <c r="D27" s="9">
        <v>1569149677</v>
      </c>
      <c r="E27" s="9">
        <v>1580344761</v>
      </c>
      <c r="F27" s="9">
        <v>1868878295</v>
      </c>
      <c r="G27" s="15">
        <v>1936940551</v>
      </c>
      <c r="H27" s="15">
        <v>2013171813</v>
      </c>
    </row>
    <row r="28" spans="1:8" x14ac:dyDescent="0.25">
      <c r="A28" t="s">
        <v>25</v>
      </c>
      <c r="B28" s="9">
        <v>125083494</v>
      </c>
      <c r="C28" s="9">
        <v>126503279</v>
      </c>
      <c r="D28" s="9">
        <v>158282029</v>
      </c>
      <c r="E28" s="9">
        <v>191537450</v>
      </c>
      <c r="F28" s="9">
        <v>147223717</v>
      </c>
      <c r="G28" s="15">
        <v>176029778</v>
      </c>
      <c r="H28" s="15">
        <v>262050404</v>
      </c>
    </row>
    <row r="29" spans="1:8" x14ac:dyDescent="0.25">
      <c r="A29" t="s">
        <v>33</v>
      </c>
      <c r="B29" s="9">
        <v>393509677</v>
      </c>
      <c r="C29" s="9">
        <v>152816348</v>
      </c>
      <c r="D29" s="9">
        <v>200805347</v>
      </c>
      <c r="E29" s="9">
        <v>102305488</v>
      </c>
      <c r="F29" s="9">
        <v>96430341</v>
      </c>
      <c r="G29" s="15">
        <v>47597700</v>
      </c>
      <c r="H29" s="15">
        <v>36616666</v>
      </c>
    </row>
    <row r="30" spans="1:8" x14ac:dyDescent="0.25">
      <c r="A30" t="s">
        <v>26</v>
      </c>
      <c r="B30" s="9">
        <v>8497198</v>
      </c>
      <c r="C30" s="9">
        <v>9596182</v>
      </c>
      <c r="D30" s="9">
        <v>13553788</v>
      </c>
      <c r="E30" s="9">
        <v>16486167</v>
      </c>
      <c r="F30" s="9">
        <v>18134784</v>
      </c>
      <c r="G30" s="15">
        <v>18885625</v>
      </c>
      <c r="H30" s="15">
        <v>18853478</v>
      </c>
    </row>
    <row r="31" spans="1:8" x14ac:dyDescent="0.25">
      <c r="A31" t="s">
        <v>27</v>
      </c>
      <c r="B31" s="15">
        <v>105225059</v>
      </c>
      <c r="C31" s="15">
        <v>175690958</v>
      </c>
      <c r="D31" s="15">
        <v>278755059</v>
      </c>
      <c r="E31" s="15">
        <v>424353657</v>
      </c>
      <c r="F31" s="15">
        <v>635331681</v>
      </c>
      <c r="G31" s="15">
        <v>358476957</v>
      </c>
      <c r="H31" s="15">
        <v>855057782</v>
      </c>
    </row>
    <row r="32" spans="1:8" x14ac:dyDescent="0.25">
      <c r="A32" t="s">
        <v>36</v>
      </c>
      <c r="B32" s="15"/>
      <c r="C32" s="15">
        <v>10066557</v>
      </c>
      <c r="D32" s="15">
        <v>16039674</v>
      </c>
      <c r="E32" s="15">
        <v>20799800</v>
      </c>
      <c r="F32" s="9">
        <v>33488575</v>
      </c>
      <c r="G32" s="15">
        <v>77225073</v>
      </c>
      <c r="H32" s="15">
        <v>99316165</v>
      </c>
    </row>
    <row r="33" spans="1:8" x14ac:dyDescent="0.25">
      <c r="A33" t="s">
        <v>37</v>
      </c>
      <c r="B33" s="15"/>
      <c r="C33" s="15"/>
      <c r="D33" s="15"/>
      <c r="E33" s="15">
        <v>0</v>
      </c>
      <c r="F33" s="15">
        <v>24459338</v>
      </c>
      <c r="G33" s="15">
        <v>256965</v>
      </c>
      <c r="H33" s="15">
        <v>208227</v>
      </c>
    </row>
    <row r="34" spans="1:8" x14ac:dyDescent="0.25">
      <c r="A34" t="s">
        <v>38</v>
      </c>
      <c r="B34" s="15"/>
      <c r="C34" s="15"/>
      <c r="D34" s="15"/>
      <c r="E34" s="15"/>
      <c r="F34" s="15"/>
      <c r="G34" s="15">
        <v>1325033</v>
      </c>
      <c r="H34" s="15">
        <v>2059511</v>
      </c>
    </row>
    <row r="35" spans="1:8" s="1" customFormat="1" x14ac:dyDescent="0.25">
      <c r="B35" s="10">
        <f>B22+B26</f>
        <v>1954817080</v>
      </c>
      <c r="C35" s="10">
        <f t="shared" ref="C35:H35" si="9">C22+C26</f>
        <v>2162067876</v>
      </c>
      <c r="D35" s="10">
        <f t="shared" si="9"/>
        <v>2661641230</v>
      </c>
      <c r="E35" s="10">
        <f t="shared" si="9"/>
        <v>2794422860</v>
      </c>
      <c r="F35" s="10">
        <f t="shared" si="9"/>
        <v>3259825244</v>
      </c>
      <c r="G35" s="10">
        <f t="shared" si="9"/>
        <v>3091615688</v>
      </c>
      <c r="H35" s="10">
        <f t="shared" si="9"/>
        <v>3842353627</v>
      </c>
    </row>
    <row r="36" spans="1:8" s="1" customFormat="1" x14ac:dyDescent="0.25">
      <c r="B36" s="10"/>
      <c r="C36" s="10"/>
      <c r="D36" s="10"/>
      <c r="E36" s="10"/>
      <c r="F36" s="10"/>
      <c r="G36" s="10"/>
      <c r="H36" s="10"/>
    </row>
    <row r="37" spans="1:8" x14ac:dyDescent="0.25">
      <c r="A37" s="28" t="s">
        <v>15</v>
      </c>
      <c r="B37" s="10">
        <f>SUM(B38:B40)</f>
        <v>259155902</v>
      </c>
      <c r="C37" s="10">
        <f t="shared" ref="C37:D37" si="10">SUM(C38:C40)</f>
        <v>380807524</v>
      </c>
      <c r="D37" s="10">
        <f t="shared" si="10"/>
        <v>540979537</v>
      </c>
      <c r="E37" s="10">
        <f>SUM(E38:E39)</f>
        <v>1687064190</v>
      </c>
      <c r="F37" s="10">
        <f t="shared" ref="F37:H37" si="11">SUM(F38:F39)</f>
        <v>2300411404</v>
      </c>
      <c r="G37" s="10">
        <f t="shared" si="11"/>
        <v>3355253150</v>
      </c>
      <c r="H37" s="10">
        <f t="shared" si="11"/>
        <v>4673116630</v>
      </c>
    </row>
    <row r="38" spans="1:8" x14ac:dyDescent="0.25">
      <c r="A38" t="s">
        <v>4</v>
      </c>
      <c r="B38" s="9">
        <v>50000000</v>
      </c>
      <c r="C38" s="9">
        <v>50000000</v>
      </c>
      <c r="D38" s="9">
        <v>100000000</v>
      </c>
      <c r="E38" s="9">
        <v>1000000000</v>
      </c>
      <c r="F38" s="9">
        <v>1200000000</v>
      </c>
      <c r="G38" s="9">
        <v>1380000000</v>
      </c>
      <c r="H38" s="9">
        <v>1587000000</v>
      </c>
    </row>
    <row r="39" spans="1:8" x14ac:dyDescent="0.25">
      <c r="A39" t="s">
        <v>5</v>
      </c>
      <c r="B39" s="9">
        <v>109155902</v>
      </c>
      <c r="C39" s="9">
        <v>230807524</v>
      </c>
      <c r="D39" s="9">
        <v>440979537</v>
      </c>
      <c r="E39" s="9">
        <v>687064190</v>
      </c>
      <c r="F39" s="9">
        <v>1100411404</v>
      </c>
      <c r="G39" s="9">
        <v>1975253150</v>
      </c>
      <c r="H39" s="9">
        <v>3086116630</v>
      </c>
    </row>
    <row r="40" spans="1:8" x14ac:dyDescent="0.25">
      <c r="A40" t="s">
        <v>45</v>
      </c>
      <c r="B40" s="9">
        <v>100000000</v>
      </c>
      <c r="C40" s="9">
        <v>100000000</v>
      </c>
      <c r="D40" s="9"/>
      <c r="E40" s="9"/>
      <c r="F40" s="9"/>
      <c r="G40" s="9"/>
      <c r="H40" s="9"/>
    </row>
    <row r="41" spans="1:8" x14ac:dyDescent="0.25">
      <c r="A41" s="1"/>
      <c r="B41" s="10">
        <f>SUM(B37,B22,B26)</f>
        <v>2213972982</v>
      </c>
      <c r="C41" s="10">
        <f>SUM(C37,C22,C26)</f>
        <v>2542875400</v>
      </c>
      <c r="D41" s="10">
        <f>SUM(D37,D22,D26)</f>
        <v>3202620767</v>
      </c>
      <c r="E41" s="10">
        <f>SUM(E37,E22,E26)</f>
        <v>4481487050</v>
      </c>
      <c r="F41" s="10">
        <f>SUM(F37,F22,F26)+2</f>
        <v>5560236650</v>
      </c>
      <c r="G41" s="10">
        <f>SUM(G37,G22,G26)</f>
        <v>6446868838</v>
      </c>
      <c r="H41" s="10">
        <f>SUM(H37,H22,H26)</f>
        <v>8515470257</v>
      </c>
    </row>
    <row r="42" spans="1:8" x14ac:dyDescent="0.25">
      <c r="B42" s="9"/>
      <c r="C42" s="9"/>
      <c r="D42" s="9"/>
      <c r="E42" s="9"/>
      <c r="F42" s="9"/>
      <c r="G42" s="9"/>
      <c r="H42" s="9"/>
    </row>
    <row r="43" spans="1:8" s="23" customFormat="1" x14ac:dyDescent="0.25">
      <c r="A43" s="25" t="s">
        <v>52</v>
      </c>
      <c r="B43" s="22">
        <f t="shared" ref="B43:H43" si="12">B37/(B38/10)</f>
        <v>51.831180400000001</v>
      </c>
      <c r="C43" s="22">
        <f t="shared" si="12"/>
        <v>76.161504800000003</v>
      </c>
      <c r="D43" s="22">
        <f t="shared" si="12"/>
        <v>54.097953699999998</v>
      </c>
      <c r="E43" s="22">
        <f t="shared" si="12"/>
        <v>16.870641899999999</v>
      </c>
      <c r="F43" s="22">
        <f t="shared" si="12"/>
        <v>19.170095033333332</v>
      </c>
      <c r="G43" s="22">
        <f t="shared" si="12"/>
        <v>24.313428623188404</v>
      </c>
      <c r="H43" s="22">
        <f t="shared" si="12"/>
        <v>29.446229552614998</v>
      </c>
    </row>
    <row r="44" spans="1:8" x14ac:dyDescent="0.25">
      <c r="A44" s="25" t="s">
        <v>53</v>
      </c>
      <c r="B44" s="9">
        <f>B38/10</f>
        <v>5000000</v>
      </c>
      <c r="C44" s="9">
        <f t="shared" ref="C44:H44" si="13">C38/10</f>
        <v>5000000</v>
      </c>
      <c r="D44" s="9">
        <f t="shared" si="13"/>
        <v>10000000</v>
      </c>
      <c r="E44" s="9">
        <f t="shared" si="13"/>
        <v>100000000</v>
      </c>
      <c r="F44" s="9">
        <f t="shared" si="13"/>
        <v>120000000</v>
      </c>
      <c r="G44" s="9">
        <f t="shared" si="13"/>
        <v>138000000</v>
      </c>
      <c r="H44" s="9">
        <f t="shared" si="13"/>
        <v>158700000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workbookViewId="0">
      <pane xSplit="1" ySplit="4" topLeftCell="B11" activePane="bottomRight" state="frozen"/>
      <selection pane="topRight" activeCell="B1" sqref="B1"/>
      <selection pane="bottomLeft" activeCell="A6" sqref="A6"/>
      <selection pane="bottomRight" activeCell="J23" sqref="J23"/>
    </sheetView>
  </sheetViews>
  <sheetFormatPr defaultRowHeight="15" x14ac:dyDescent="0.25"/>
  <cols>
    <col min="1" max="1" width="39" customWidth="1"/>
    <col min="2" max="8" width="14.28515625" bestFit="1" customWidth="1"/>
  </cols>
  <sheetData>
    <row r="1" spans="1:9" x14ac:dyDescent="0.25">
      <c r="A1" s="26" t="s">
        <v>34</v>
      </c>
    </row>
    <row r="2" spans="1:9" x14ac:dyDescent="0.25">
      <c r="A2" s="26" t="s">
        <v>77</v>
      </c>
    </row>
    <row r="3" spans="1:9" x14ac:dyDescent="0.25">
      <c r="A3" s="26" t="s">
        <v>47</v>
      </c>
    </row>
    <row r="4" spans="1:9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</row>
    <row r="5" spans="1:9" x14ac:dyDescent="0.25">
      <c r="A5" s="25" t="s">
        <v>54</v>
      </c>
      <c r="B5" s="9">
        <v>1499124750</v>
      </c>
      <c r="C5" s="9">
        <v>1870678476</v>
      </c>
      <c r="D5" s="9">
        <v>2268705465</v>
      </c>
      <c r="E5" s="9">
        <v>2586928680</v>
      </c>
      <c r="F5" s="9">
        <v>3516787664</v>
      </c>
      <c r="G5" s="9">
        <v>6588108937</v>
      </c>
      <c r="H5" s="9">
        <v>8514278261</v>
      </c>
      <c r="I5" s="9"/>
    </row>
    <row r="6" spans="1:9" x14ac:dyDescent="0.25">
      <c r="A6" t="s">
        <v>10</v>
      </c>
      <c r="B6" s="14">
        <v>1022705872</v>
      </c>
      <c r="C6" s="14">
        <v>1278201142</v>
      </c>
      <c r="D6" s="14">
        <v>1490270881</v>
      </c>
      <c r="E6" s="14">
        <v>1697886961</v>
      </c>
      <c r="F6" s="14">
        <v>2321305187</v>
      </c>
      <c r="G6" s="9">
        <v>4362731799</v>
      </c>
      <c r="H6" s="9">
        <v>5694976016</v>
      </c>
      <c r="I6" s="9"/>
    </row>
    <row r="7" spans="1:9" x14ac:dyDescent="0.25">
      <c r="A7" s="25" t="s">
        <v>6</v>
      </c>
      <c r="B7" s="10">
        <f>B5-B6</f>
        <v>476418878</v>
      </c>
      <c r="C7" s="10">
        <f t="shared" ref="C7:D7" si="0">C5-C6</f>
        <v>592477334</v>
      </c>
      <c r="D7" s="10">
        <f t="shared" si="0"/>
        <v>778434584</v>
      </c>
      <c r="E7" s="10">
        <f>E5-E6</f>
        <v>889041719</v>
      </c>
      <c r="F7" s="10">
        <f t="shared" ref="F7:H7" si="1">F5-F6</f>
        <v>1195482477</v>
      </c>
      <c r="G7" s="32">
        <f t="shared" si="1"/>
        <v>2225377138</v>
      </c>
      <c r="H7" s="32">
        <f t="shared" si="1"/>
        <v>2819302245</v>
      </c>
      <c r="I7" s="9"/>
    </row>
    <row r="8" spans="1:9" x14ac:dyDescent="0.25">
      <c r="A8" s="1"/>
      <c r="B8" s="10"/>
      <c r="C8" s="10"/>
      <c r="D8" s="10"/>
      <c r="E8" s="10"/>
      <c r="F8" s="10"/>
      <c r="G8" s="9"/>
      <c r="H8" s="9"/>
      <c r="I8" s="9"/>
    </row>
    <row r="9" spans="1:9" x14ac:dyDescent="0.25">
      <c r="A9" s="25" t="s">
        <v>55</v>
      </c>
      <c r="B9" s="10">
        <f>B10+B11</f>
        <v>103236448</v>
      </c>
      <c r="C9" s="10">
        <f t="shared" ref="C9:D9" si="2">C10+C11</f>
        <v>152405150</v>
      </c>
      <c r="D9" s="10">
        <f t="shared" si="2"/>
        <v>176307430</v>
      </c>
      <c r="E9" s="10">
        <f>E10+E11</f>
        <v>208792108</v>
      </c>
      <c r="F9" s="10">
        <f t="shared" ref="F9:H9" si="3">F10+F11</f>
        <v>250987504</v>
      </c>
      <c r="G9" s="10">
        <f t="shared" si="3"/>
        <v>339671313</v>
      </c>
      <c r="H9" s="10">
        <f t="shared" si="3"/>
        <v>399698078</v>
      </c>
      <c r="I9" s="9"/>
    </row>
    <row r="10" spans="1:9" x14ac:dyDescent="0.25">
      <c r="A10" t="s">
        <v>21</v>
      </c>
      <c r="B10" s="15">
        <v>39117747</v>
      </c>
      <c r="C10" s="9">
        <v>62288539</v>
      </c>
      <c r="D10" s="9">
        <v>59225229</v>
      </c>
      <c r="E10" s="9">
        <v>62913322</v>
      </c>
      <c r="F10" s="9">
        <v>88991487</v>
      </c>
      <c r="G10" s="9">
        <v>111588472</v>
      </c>
      <c r="H10" s="9">
        <v>122619534</v>
      </c>
      <c r="I10" s="9"/>
    </row>
    <row r="11" spans="1:9" x14ac:dyDescent="0.25">
      <c r="A11" t="s">
        <v>22</v>
      </c>
      <c r="B11" s="9">
        <v>64118701</v>
      </c>
      <c r="C11" s="9">
        <v>90116611</v>
      </c>
      <c r="D11" s="9">
        <v>117082201</v>
      </c>
      <c r="E11" s="9">
        <v>145878786</v>
      </c>
      <c r="F11" s="9">
        <v>161996017</v>
      </c>
      <c r="G11" s="9">
        <v>228082841</v>
      </c>
      <c r="H11" s="9">
        <v>277078544</v>
      </c>
      <c r="I11" s="9"/>
    </row>
    <row r="12" spans="1:9" x14ac:dyDescent="0.25">
      <c r="A12" s="25" t="s">
        <v>7</v>
      </c>
      <c r="B12" s="10">
        <f>B7-B9</f>
        <v>373182430</v>
      </c>
      <c r="C12" s="10">
        <f t="shared" ref="C12:H12" si="4">C7-C9</f>
        <v>440072184</v>
      </c>
      <c r="D12" s="10">
        <f t="shared" si="4"/>
        <v>602127154</v>
      </c>
      <c r="E12" s="10">
        <f t="shared" si="4"/>
        <v>680249611</v>
      </c>
      <c r="F12" s="10">
        <f t="shared" si="4"/>
        <v>944494973</v>
      </c>
      <c r="G12" s="10">
        <f t="shared" si="4"/>
        <v>1885705825</v>
      </c>
      <c r="H12" s="10">
        <f t="shared" si="4"/>
        <v>2419604167</v>
      </c>
      <c r="I12" s="9"/>
    </row>
    <row r="13" spans="1:9" x14ac:dyDescent="0.25">
      <c r="A13" s="31" t="s">
        <v>56</v>
      </c>
      <c r="B13" s="10"/>
      <c r="C13" s="10"/>
      <c r="D13" s="10"/>
      <c r="E13" s="16"/>
      <c r="F13" s="16"/>
      <c r="G13" s="16"/>
      <c r="H13" s="16"/>
      <c r="I13" s="9"/>
    </row>
    <row r="14" spans="1:9" x14ac:dyDescent="0.25">
      <c r="A14" t="s">
        <v>11</v>
      </c>
      <c r="B14" s="9">
        <v>209570941</v>
      </c>
      <c r="C14" s="9">
        <v>231110508</v>
      </c>
      <c r="D14" s="9">
        <v>269204822</v>
      </c>
      <c r="E14" s="9">
        <v>251832093</v>
      </c>
      <c r="F14" s="9">
        <v>244712941</v>
      </c>
      <c r="G14" s="9">
        <v>267435872</v>
      </c>
      <c r="H14" s="9">
        <v>339324103</v>
      </c>
      <c r="I14" s="9"/>
    </row>
    <row r="15" spans="1:9" x14ac:dyDescent="0.25">
      <c r="A15" t="s">
        <v>16</v>
      </c>
      <c r="B15" s="9">
        <v>1142593</v>
      </c>
      <c r="C15" s="9">
        <v>2436020</v>
      </c>
      <c r="D15" s="15">
        <v>3910824</v>
      </c>
      <c r="E15" s="9">
        <v>8378277</v>
      </c>
      <c r="F15" s="9">
        <v>3478047</v>
      </c>
      <c r="G15" s="9">
        <v>3456589</v>
      </c>
      <c r="H15" s="9">
        <v>5359401</v>
      </c>
      <c r="I15" s="9"/>
    </row>
    <row r="16" spans="1:9" s="1" customFormat="1" x14ac:dyDescent="0.25">
      <c r="A16" s="25" t="s">
        <v>57</v>
      </c>
      <c r="B16" s="10">
        <f>B12-B14+B15</f>
        <v>164754082</v>
      </c>
      <c r="C16" s="10">
        <f t="shared" ref="C16:H16" si="5">C12-C14+C15</f>
        <v>211397696</v>
      </c>
      <c r="D16" s="10">
        <f t="shared" si="5"/>
        <v>336833156</v>
      </c>
      <c r="E16" s="10">
        <f t="shared" si="5"/>
        <v>436795795</v>
      </c>
      <c r="F16" s="10">
        <f t="shared" si="5"/>
        <v>703260079</v>
      </c>
      <c r="G16" s="10">
        <f t="shared" si="5"/>
        <v>1621726542</v>
      </c>
      <c r="H16" s="10">
        <f t="shared" si="5"/>
        <v>2085639465</v>
      </c>
      <c r="I16" s="10"/>
    </row>
    <row r="17" spans="1:9" x14ac:dyDescent="0.25">
      <c r="A17" t="s">
        <v>17</v>
      </c>
      <c r="B17" s="14"/>
      <c r="C17" s="14">
        <v>10066557</v>
      </c>
      <c r="D17" s="14">
        <v>16039674</v>
      </c>
      <c r="E17" s="14">
        <v>20799800</v>
      </c>
      <c r="F17" s="14">
        <v>33488575</v>
      </c>
      <c r="G17" s="9">
        <v>77225073</v>
      </c>
      <c r="H17" s="9">
        <v>99316165</v>
      </c>
      <c r="I17" s="9"/>
    </row>
    <row r="18" spans="1:9" x14ac:dyDescent="0.25">
      <c r="A18" s="25" t="s">
        <v>58</v>
      </c>
      <c r="B18" s="16">
        <f>B16-B17</f>
        <v>164754082</v>
      </c>
      <c r="C18" s="16">
        <f t="shared" ref="C18:D18" si="6">C16-C17</f>
        <v>201331139</v>
      </c>
      <c r="D18" s="16">
        <f t="shared" si="6"/>
        <v>320793482</v>
      </c>
      <c r="E18" s="10">
        <f>E16-E17</f>
        <v>415995995</v>
      </c>
      <c r="F18" s="10">
        <f t="shared" ref="F18:H18" si="7">F16-F17</f>
        <v>669771504</v>
      </c>
      <c r="G18" s="32">
        <f t="shared" si="7"/>
        <v>1544501469</v>
      </c>
      <c r="H18" s="32">
        <f t="shared" si="7"/>
        <v>1986323300</v>
      </c>
      <c r="I18" s="9"/>
    </row>
    <row r="19" spans="1:9" x14ac:dyDescent="0.25">
      <c r="B19" s="16"/>
      <c r="C19" s="16"/>
      <c r="D19" s="16"/>
      <c r="E19" s="10"/>
      <c r="F19" s="10"/>
      <c r="G19" s="9"/>
      <c r="H19" s="9"/>
      <c r="I19" s="9"/>
    </row>
    <row r="20" spans="1:9" x14ac:dyDescent="0.25">
      <c r="A20" s="28" t="s">
        <v>59</v>
      </c>
      <c r="B20" s="10">
        <f>SUM(B21:B22)</f>
        <v>-75059587</v>
      </c>
      <c r="C20" s="10">
        <f t="shared" ref="C20:D20" si="8">SUM(C21:C22)</f>
        <v>-79679517</v>
      </c>
      <c r="D20" s="10">
        <f t="shared" si="8"/>
        <v>-119835087</v>
      </c>
      <c r="E20" s="10">
        <f>SUM(E21:E22)</f>
        <v>-169911342</v>
      </c>
      <c r="F20" s="10">
        <f t="shared" ref="F20:H20" si="9">SUM(F21:F22)</f>
        <v>-256424290</v>
      </c>
      <c r="G20" s="10">
        <f t="shared" si="9"/>
        <v>-429659723</v>
      </c>
      <c r="H20" s="10">
        <f t="shared" si="9"/>
        <v>-530459821</v>
      </c>
      <c r="I20" s="9"/>
    </row>
    <row r="21" spans="1:9" x14ac:dyDescent="0.25">
      <c r="A21" t="s">
        <v>8</v>
      </c>
      <c r="B21" s="17">
        <v>-61782781</v>
      </c>
      <c r="C21" s="17">
        <v>-70465899</v>
      </c>
      <c r="D21" s="17">
        <v>-112277719</v>
      </c>
      <c r="E21" s="17">
        <v>-145598598</v>
      </c>
      <c r="F21" s="17">
        <v>-210978024</v>
      </c>
      <c r="G21" s="9">
        <v>-386125367</v>
      </c>
      <c r="H21" s="9">
        <v>-496580825</v>
      </c>
      <c r="I21" s="9"/>
    </row>
    <row r="22" spans="1:9" x14ac:dyDescent="0.25">
      <c r="A22" s="5" t="s">
        <v>9</v>
      </c>
      <c r="B22" s="17">
        <v>-13276806</v>
      </c>
      <c r="C22" s="17">
        <v>-9213618</v>
      </c>
      <c r="D22" s="17">
        <v>-7557368</v>
      </c>
      <c r="E22" s="17">
        <v>-24312744</v>
      </c>
      <c r="F22" s="17">
        <v>-45446266</v>
      </c>
      <c r="G22" s="9">
        <v>-43534356</v>
      </c>
      <c r="H22" s="9">
        <v>-33878996</v>
      </c>
      <c r="I22" s="9"/>
    </row>
    <row r="23" spans="1:9" x14ac:dyDescent="0.25">
      <c r="A23" s="5"/>
      <c r="B23" s="16"/>
      <c r="C23" s="17"/>
      <c r="D23" s="17"/>
      <c r="E23" s="17"/>
      <c r="F23" s="17"/>
      <c r="G23" s="9"/>
      <c r="H23" s="9"/>
      <c r="I23" s="9"/>
    </row>
    <row r="24" spans="1:9" x14ac:dyDescent="0.25">
      <c r="A24" s="25" t="s">
        <v>60</v>
      </c>
      <c r="B24" s="18">
        <f>B18+B20</f>
        <v>89694495</v>
      </c>
      <c r="C24" s="18">
        <f t="shared" ref="C24:D24" si="10">C18+C20</f>
        <v>121651622</v>
      </c>
      <c r="D24" s="18">
        <f t="shared" si="10"/>
        <v>200958395</v>
      </c>
      <c r="E24" s="18">
        <f>E18+E20</f>
        <v>246084653</v>
      </c>
      <c r="F24" s="18">
        <f t="shared" ref="F24:H24" si="11">F18+F20</f>
        <v>413347214</v>
      </c>
      <c r="G24" s="18">
        <f t="shared" si="11"/>
        <v>1114841746</v>
      </c>
      <c r="H24" s="18">
        <f t="shared" si="11"/>
        <v>1455863479</v>
      </c>
      <c r="I24" s="9"/>
    </row>
    <row r="25" spans="1:9" x14ac:dyDescent="0.25">
      <c r="A25" s="1"/>
      <c r="B25" s="16"/>
      <c r="C25" s="16"/>
      <c r="D25" s="16"/>
      <c r="E25" s="16"/>
      <c r="F25" s="16"/>
      <c r="G25" s="9"/>
      <c r="H25" s="9"/>
      <c r="I25" s="9"/>
    </row>
    <row r="26" spans="1:9" x14ac:dyDescent="0.25">
      <c r="A26" s="25" t="s">
        <v>61</v>
      </c>
      <c r="B26" s="8">
        <f>B24/('1'!B38/10)</f>
        <v>17.938898999999999</v>
      </c>
      <c r="C26" s="8">
        <f>C24/('1'!C38/10)</f>
        <v>24.330324399999999</v>
      </c>
      <c r="D26" s="8">
        <f>D24/('1'!D38/10)</f>
        <v>20.0958395</v>
      </c>
      <c r="E26" s="8">
        <f>E24/('1'!E38/10)</f>
        <v>2.46084653</v>
      </c>
      <c r="F26" s="8">
        <f>F24/('1'!F38/10)</f>
        <v>3.4445601166666666</v>
      </c>
      <c r="G26" s="8">
        <f>G24/('1'!G38/10)</f>
        <v>8.0785633768115943</v>
      </c>
      <c r="H26" s="8">
        <f>H24/('1'!H38/10)</f>
        <v>9.1736829174543164</v>
      </c>
    </row>
    <row r="27" spans="1:9" x14ac:dyDescent="0.25">
      <c r="A27" s="31" t="s">
        <v>62</v>
      </c>
      <c r="B27" s="9">
        <f>'1'!B38/10</f>
        <v>5000000</v>
      </c>
      <c r="C27" s="9">
        <f>'1'!C38/10</f>
        <v>5000000</v>
      </c>
      <c r="D27" s="9">
        <f>'1'!D38/10</f>
        <v>10000000</v>
      </c>
      <c r="E27" s="9">
        <f>'1'!E38/10</f>
        <v>100000000</v>
      </c>
      <c r="F27" s="9">
        <f>'1'!F38/10</f>
        <v>120000000</v>
      </c>
      <c r="G27" s="9">
        <f>'1'!G38/10</f>
        <v>138000000</v>
      </c>
      <c r="H27" s="9">
        <f>'1'!H38/10</f>
        <v>158700000</v>
      </c>
    </row>
    <row r="48" spans="1:1" x14ac:dyDescent="0.25">
      <c r="A48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0"/>
  <sheetViews>
    <sheetView tabSelected="1" workbookViewId="0">
      <pane xSplit="1" ySplit="4" topLeftCell="B20" activePane="bottomRight" state="frozen"/>
      <selection pane="topRight" activeCell="B1" sqref="B1"/>
      <selection pane="bottomLeft" activeCell="A6" sqref="A6"/>
      <selection pane="bottomRight" activeCell="H30" sqref="H30"/>
    </sheetView>
  </sheetViews>
  <sheetFormatPr defaultRowHeight="15" x14ac:dyDescent="0.25"/>
  <cols>
    <col min="1" max="1" width="41.5703125" customWidth="1"/>
    <col min="2" max="2" width="14.28515625" bestFit="1" customWidth="1"/>
    <col min="3" max="8" width="15" bestFit="1" customWidth="1"/>
    <col min="9" max="9" width="9.28515625" bestFit="1" customWidth="1"/>
  </cols>
  <sheetData>
    <row r="1" spans="1:9" x14ac:dyDescent="0.25">
      <c r="A1" s="26" t="s">
        <v>34</v>
      </c>
    </row>
    <row r="2" spans="1:9" x14ac:dyDescent="0.25">
      <c r="A2" s="26" t="s">
        <v>76</v>
      </c>
    </row>
    <row r="3" spans="1:9" x14ac:dyDescent="0.25">
      <c r="A3" s="26" t="s">
        <v>47</v>
      </c>
    </row>
    <row r="4" spans="1:9" ht="15.75" x14ac:dyDescent="0.25"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7"/>
    </row>
    <row r="5" spans="1:9" x14ac:dyDescent="0.25">
      <c r="A5" s="25" t="s">
        <v>63</v>
      </c>
      <c r="B5" s="9"/>
      <c r="C5" s="9"/>
      <c r="D5" s="9"/>
      <c r="E5" s="9"/>
      <c r="F5" s="9"/>
      <c r="G5" s="9"/>
      <c r="H5" s="9"/>
      <c r="I5" s="9"/>
    </row>
    <row r="6" spans="1:9" x14ac:dyDescent="0.25">
      <c r="A6" t="s">
        <v>18</v>
      </c>
      <c r="B6" s="9">
        <v>1239122884</v>
      </c>
      <c r="C6" s="9">
        <v>1773479233</v>
      </c>
      <c r="D6" s="9">
        <v>2065622092</v>
      </c>
      <c r="E6" s="9">
        <v>2451762017</v>
      </c>
      <c r="F6" s="9">
        <v>3368827494</v>
      </c>
      <c r="G6" s="9">
        <v>5925759098</v>
      </c>
      <c r="H6" s="9">
        <v>8002570443</v>
      </c>
      <c r="I6" s="9"/>
    </row>
    <row r="7" spans="1:9" x14ac:dyDescent="0.25">
      <c r="A7" t="s">
        <v>28</v>
      </c>
      <c r="B7" s="9">
        <v>-898855277</v>
      </c>
      <c r="C7" s="9">
        <v>-1691775325</v>
      </c>
      <c r="D7" s="9">
        <v>-1651059409</v>
      </c>
      <c r="E7" s="9">
        <v>-2284882892</v>
      </c>
      <c r="F7" s="9">
        <v>-2612013871</v>
      </c>
      <c r="G7" s="9">
        <v>-5085597972</v>
      </c>
      <c r="H7" s="9">
        <v>-6585488367</v>
      </c>
      <c r="I7" s="9"/>
    </row>
    <row r="8" spans="1:9" ht="14.25" customHeight="1" x14ac:dyDescent="0.25">
      <c r="A8" t="s">
        <v>32</v>
      </c>
      <c r="B8" s="9">
        <v>-61236632</v>
      </c>
      <c r="C8" s="9">
        <v>-73515745</v>
      </c>
      <c r="D8" s="9">
        <v>-110345753</v>
      </c>
      <c r="E8" s="9">
        <v>-145964387</v>
      </c>
      <c r="F8" s="9">
        <v>-221949325</v>
      </c>
      <c r="G8" s="9">
        <v>-422035162</v>
      </c>
      <c r="H8" s="9">
        <v>-494372893</v>
      </c>
      <c r="I8" s="9"/>
    </row>
    <row r="9" spans="1:9" ht="15.75" x14ac:dyDescent="0.25">
      <c r="A9" s="2"/>
      <c r="B9" s="10">
        <f>SUM(B6:B8)</f>
        <v>279030975</v>
      </c>
      <c r="C9" s="10">
        <f t="shared" ref="C9:D9" si="0">SUM(C6:C8)</f>
        <v>8188163</v>
      </c>
      <c r="D9" s="10">
        <f t="shared" si="0"/>
        <v>304216930</v>
      </c>
      <c r="E9" s="10">
        <f>SUM(E6:E8)</f>
        <v>20914738</v>
      </c>
      <c r="F9" s="10">
        <f t="shared" ref="F9:H9" si="1">SUM(F6:F8)</f>
        <v>534864298</v>
      </c>
      <c r="G9" s="10">
        <f t="shared" si="1"/>
        <v>418125964</v>
      </c>
      <c r="H9" s="10">
        <f t="shared" si="1"/>
        <v>922709183</v>
      </c>
      <c r="I9" s="10"/>
    </row>
    <row r="10" spans="1:9" ht="15.75" x14ac:dyDescent="0.25">
      <c r="A10" s="2"/>
      <c r="B10" s="9"/>
      <c r="C10" s="9"/>
      <c r="D10" s="9"/>
      <c r="E10" s="9"/>
      <c r="F10" s="9"/>
      <c r="G10" s="9"/>
      <c r="H10" s="9"/>
      <c r="I10" s="9"/>
    </row>
    <row r="11" spans="1:9" x14ac:dyDescent="0.25">
      <c r="A11" s="25" t="s">
        <v>64</v>
      </c>
      <c r="B11" s="9"/>
      <c r="C11" s="9"/>
      <c r="D11" s="9"/>
      <c r="E11" s="9"/>
      <c r="F11" s="9"/>
      <c r="G11" s="9"/>
      <c r="H11" s="9"/>
      <c r="I11" s="9"/>
    </row>
    <row r="12" spans="1:9" x14ac:dyDescent="0.25">
      <c r="A12" s="4" t="s">
        <v>19</v>
      </c>
      <c r="B12" s="9">
        <v>-135369028</v>
      </c>
      <c r="C12" s="9">
        <v>-116375940</v>
      </c>
      <c r="D12" s="9">
        <v>-135217118</v>
      </c>
      <c r="E12" s="9">
        <v>-470129124</v>
      </c>
      <c r="F12" s="9">
        <v>-493381144</v>
      </c>
      <c r="G12" s="9">
        <v>-363104242</v>
      </c>
      <c r="H12" s="9">
        <v>-218661258</v>
      </c>
      <c r="I12" s="9"/>
    </row>
    <row r="13" spans="1:9" x14ac:dyDescent="0.25">
      <c r="A13" s="4" t="s">
        <v>78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-74400000</v>
      </c>
      <c r="I13" s="9"/>
    </row>
    <row r="14" spans="1:9" x14ac:dyDescent="0.25">
      <c r="A14" s="1"/>
      <c r="B14" s="10">
        <f>SUM(B12:B13)</f>
        <v>-135369028</v>
      </c>
      <c r="C14" s="10">
        <f t="shared" ref="C14:H14" si="2">SUM(C12:C13)</f>
        <v>-116375940</v>
      </c>
      <c r="D14" s="10">
        <f t="shared" si="2"/>
        <v>-135217118</v>
      </c>
      <c r="E14" s="10">
        <f t="shared" si="2"/>
        <v>-470129124</v>
      </c>
      <c r="F14" s="10">
        <f t="shared" si="2"/>
        <v>-493381144</v>
      </c>
      <c r="G14" s="10">
        <f t="shared" si="2"/>
        <v>-363104242</v>
      </c>
      <c r="H14" s="10">
        <f t="shared" si="2"/>
        <v>-293061258</v>
      </c>
      <c r="I14" s="10"/>
    </row>
    <row r="15" spans="1:9" x14ac:dyDescent="0.25">
      <c r="B15" s="9"/>
      <c r="C15" s="9"/>
      <c r="D15" s="9"/>
      <c r="E15" s="9"/>
      <c r="F15" s="9"/>
      <c r="G15" s="9"/>
      <c r="H15" s="9"/>
      <c r="I15" s="9"/>
    </row>
    <row r="16" spans="1:9" x14ac:dyDescent="0.25">
      <c r="A16" s="25" t="s">
        <v>65</v>
      </c>
      <c r="B16" s="9"/>
      <c r="C16" s="9"/>
      <c r="D16" s="9"/>
      <c r="E16" s="9"/>
      <c r="F16" s="9"/>
      <c r="G16" s="9"/>
      <c r="H16" s="9"/>
      <c r="I16" s="9"/>
    </row>
    <row r="17" spans="1:10" x14ac:dyDescent="0.25">
      <c r="A17" s="5" t="s">
        <v>29</v>
      </c>
      <c r="B17" s="9">
        <v>1676532</v>
      </c>
      <c r="C17" s="9">
        <v>137907294</v>
      </c>
      <c r="D17" s="9">
        <v>-127077086</v>
      </c>
      <c r="E17" s="9">
        <v>42482558</v>
      </c>
      <c r="F17" s="9">
        <v>-112477023</v>
      </c>
      <c r="G17" s="9">
        <v>24271198</v>
      </c>
      <c r="H17" s="9">
        <v>132283207</v>
      </c>
      <c r="I17" s="9"/>
    </row>
    <row r="18" spans="1:10" x14ac:dyDescent="0.25">
      <c r="A18" s="5" t="s">
        <v>30</v>
      </c>
      <c r="B18" s="9">
        <v>72947407</v>
      </c>
      <c r="C18" s="9">
        <v>219191773</v>
      </c>
      <c r="D18" s="9">
        <v>458109249</v>
      </c>
      <c r="E18" s="9">
        <v>11195084</v>
      </c>
      <c r="F18" s="9">
        <v>288533534</v>
      </c>
      <c r="G18" s="9">
        <v>68062255</v>
      </c>
      <c r="H18" s="9">
        <v>76231262</v>
      </c>
      <c r="I18" s="9"/>
    </row>
    <row r="19" spans="1:10" x14ac:dyDescent="0.25">
      <c r="A19" s="5" t="s">
        <v>46</v>
      </c>
      <c r="B19" s="9">
        <v>50000000</v>
      </c>
      <c r="C19" s="9"/>
      <c r="D19" s="9">
        <v>-50500000</v>
      </c>
      <c r="E19" s="9"/>
      <c r="F19" s="9"/>
      <c r="G19" s="9"/>
      <c r="H19" s="9"/>
      <c r="I19" s="9"/>
    </row>
    <row r="20" spans="1:10" x14ac:dyDescent="0.25">
      <c r="A20" s="5" t="s">
        <v>4</v>
      </c>
      <c r="B20" s="9"/>
      <c r="C20" s="9"/>
      <c r="D20" s="9">
        <v>500000</v>
      </c>
      <c r="E20" s="11">
        <v>900000000</v>
      </c>
      <c r="F20" s="9">
        <v>200000000</v>
      </c>
      <c r="G20" s="9">
        <v>0</v>
      </c>
      <c r="H20" s="9"/>
      <c r="I20" s="9"/>
    </row>
    <row r="21" spans="1:10" x14ac:dyDescent="0.25">
      <c r="A21" t="s">
        <v>31</v>
      </c>
      <c r="B21" s="9">
        <v>-209570941</v>
      </c>
      <c r="C21" s="9">
        <v>-231110508</v>
      </c>
      <c r="D21" s="9">
        <v>-269204822</v>
      </c>
      <c r="E21" s="12">
        <v>-251832093</v>
      </c>
      <c r="F21" s="11">
        <v>-244712941</v>
      </c>
      <c r="G21" s="9">
        <v>-267435872</v>
      </c>
      <c r="H21" s="9">
        <v>-339324103</v>
      </c>
      <c r="I21" s="9"/>
    </row>
    <row r="22" spans="1:10" x14ac:dyDescent="0.25">
      <c r="A22" t="s">
        <v>39</v>
      </c>
      <c r="B22" s="11"/>
      <c r="C22" s="11"/>
      <c r="D22" s="11"/>
      <c r="E22" s="12"/>
      <c r="F22" s="11"/>
      <c r="G22" s="9">
        <v>-58674967</v>
      </c>
      <c r="H22" s="9">
        <v>-137265522</v>
      </c>
      <c r="I22" s="9"/>
    </row>
    <row r="23" spans="1:10" x14ac:dyDescent="0.25">
      <c r="A23" s="1"/>
      <c r="B23" s="13">
        <f>SUM(B17:B21)</f>
        <v>-84947002</v>
      </c>
      <c r="C23" s="13">
        <f t="shared" ref="C23:D23" si="3">SUM(C17:C21)</f>
        <v>125988559</v>
      </c>
      <c r="D23" s="13">
        <f t="shared" si="3"/>
        <v>11827341</v>
      </c>
      <c r="E23" s="13">
        <f>SUM(E17:E21)</f>
        <v>701845549</v>
      </c>
      <c r="F23" s="13">
        <f t="shared" ref="F23" si="4">SUM(F17:F21)</f>
        <v>131343570</v>
      </c>
      <c r="G23" s="13">
        <f>SUM(G17:G22)</f>
        <v>-233777386</v>
      </c>
      <c r="H23" s="13">
        <f>SUM(H17:H22)</f>
        <v>-268075156</v>
      </c>
      <c r="I23" s="13"/>
    </row>
    <row r="24" spans="1:10" x14ac:dyDescent="0.25">
      <c r="B24" s="9"/>
      <c r="C24" s="9"/>
      <c r="D24" s="9"/>
      <c r="E24" s="9"/>
      <c r="F24" s="9"/>
      <c r="G24" s="9"/>
      <c r="H24" s="9"/>
      <c r="I24" s="9"/>
    </row>
    <row r="25" spans="1:10" x14ac:dyDescent="0.25">
      <c r="A25" s="1" t="s">
        <v>66</v>
      </c>
      <c r="B25" s="10">
        <f>SUM(B9,B14,B23)</f>
        <v>58714945</v>
      </c>
      <c r="C25" s="10">
        <f t="shared" ref="C25:D25" si="5">SUM(C9,C14,C23)</f>
        <v>17800782</v>
      </c>
      <c r="D25" s="10">
        <f t="shared" si="5"/>
        <v>180827153</v>
      </c>
      <c r="E25" s="10">
        <f>SUM(E9,E14,E23)</f>
        <v>252631163</v>
      </c>
      <c r="F25" s="10">
        <f t="shared" ref="F25:H25" si="6">SUM(F9,F14,F23)</f>
        <v>172826724</v>
      </c>
      <c r="G25" s="10">
        <f t="shared" si="6"/>
        <v>-178755664</v>
      </c>
      <c r="H25" s="10">
        <f t="shared" si="6"/>
        <v>361572769</v>
      </c>
      <c r="I25" s="10"/>
      <c r="J25" s="3"/>
    </row>
    <row r="26" spans="1:10" x14ac:dyDescent="0.25">
      <c r="A26" s="31" t="s">
        <v>67</v>
      </c>
      <c r="B26" s="9">
        <v>28543962</v>
      </c>
      <c r="C26" s="9">
        <v>87258907</v>
      </c>
      <c r="D26" s="9">
        <v>105059689</v>
      </c>
      <c r="E26" s="9">
        <v>285886841</v>
      </c>
      <c r="F26" s="9">
        <v>538518005</v>
      </c>
      <c r="G26" s="9">
        <v>711344729</v>
      </c>
      <c r="H26" s="9">
        <v>532589065</v>
      </c>
      <c r="I26" s="9"/>
    </row>
    <row r="27" spans="1:10" x14ac:dyDescent="0.25">
      <c r="A27" s="25" t="s">
        <v>68</v>
      </c>
      <c r="B27" s="10">
        <f>SUM(B25,B26)</f>
        <v>87258907</v>
      </c>
      <c r="C27" s="10">
        <f t="shared" ref="C27:D27" si="7">SUM(C25,C26)</f>
        <v>105059689</v>
      </c>
      <c r="D27" s="10">
        <f t="shared" si="7"/>
        <v>285886842</v>
      </c>
      <c r="E27" s="10">
        <f>SUM(E25,E26)</f>
        <v>538518004</v>
      </c>
      <c r="F27" s="10">
        <f t="shared" ref="F27:H27" si="8">SUM(F25,F26)</f>
        <v>711344729</v>
      </c>
      <c r="G27" s="10">
        <f t="shared" si="8"/>
        <v>532589065</v>
      </c>
      <c r="H27" s="10">
        <f t="shared" si="8"/>
        <v>894161834</v>
      </c>
      <c r="I27" s="10"/>
    </row>
    <row r="28" spans="1:10" x14ac:dyDescent="0.25">
      <c r="B28" s="10"/>
      <c r="C28" s="10"/>
      <c r="D28" s="10"/>
      <c r="E28" s="10"/>
      <c r="F28" s="10"/>
      <c r="G28" s="9"/>
      <c r="H28" s="9"/>
      <c r="I28" s="9"/>
    </row>
    <row r="29" spans="1:10" s="23" customFormat="1" x14ac:dyDescent="0.25">
      <c r="A29" s="25" t="s">
        <v>69</v>
      </c>
      <c r="B29" s="21">
        <f>B9/('1'!B38/10)</f>
        <v>55.806195000000002</v>
      </c>
      <c r="C29" s="21">
        <f>C9/('1'!C38/10)</f>
        <v>1.6376326000000001</v>
      </c>
      <c r="D29" s="21">
        <f>D9/('1'!D38/10)</f>
        <v>30.421693000000001</v>
      </c>
      <c r="E29" s="21">
        <f>E9/('1'!E38/10)</f>
        <v>0.20914737999999999</v>
      </c>
      <c r="F29" s="21">
        <f>F9/('1'!F38/10)</f>
        <v>4.457202483333333</v>
      </c>
      <c r="G29" s="21">
        <f>G9/('1'!G38/10)</f>
        <v>3.0298982898550726</v>
      </c>
      <c r="H29" s="21">
        <f>H9/('1'!H38/10)</f>
        <v>5.8141725456836797</v>
      </c>
      <c r="I29" s="21"/>
    </row>
    <row r="30" spans="1:10" x14ac:dyDescent="0.25">
      <c r="A30" s="25" t="s">
        <v>70</v>
      </c>
      <c r="B30" s="9">
        <f>'1'!B38/10</f>
        <v>5000000</v>
      </c>
      <c r="C30" s="9">
        <f>'1'!C38/10</f>
        <v>5000000</v>
      </c>
      <c r="D30" s="9">
        <f>'1'!D38/10</f>
        <v>10000000</v>
      </c>
      <c r="E30" s="9">
        <f>'1'!E38/10</f>
        <v>100000000</v>
      </c>
      <c r="F30" s="9">
        <f>'1'!F38/10</f>
        <v>120000000</v>
      </c>
      <c r="G30" s="9">
        <f>'1'!G38/10</f>
        <v>138000000</v>
      </c>
      <c r="H30" s="9">
        <f>'1'!H38/10</f>
        <v>158700000</v>
      </c>
      <c r="I30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D4" sqref="D4"/>
    </sheetView>
  </sheetViews>
  <sheetFormatPr defaultRowHeight="15" x14ac:dyDescent="0.25"/>
  <cols>
    <col min="1" max="1" width="31.28515625" style="24" bestFit="1" customWidth="1"/>
    <col min="2" max="7" width="12.42578125" customWidth="1"/>
  </cols>
  <sheetData>
    <row r="1" spans="1:9" x14ac:dyDescent="0.25">
      <c r="A1" s="26" t="s">
        <v>34</v>
      </c>
    </row>
    <row r="2" spans="1:9" x14ac:dyDescent="0.25">
      <c r="A2" s="26" t="s">
        <v>71</v>
      </c>
    </row>
    <row r="3" spans="1:9" x14ac:dyDescent="0.25">
      <c r="A3" s="26" t="s">
        <v>47</v>
      </c>
    </row>
    <row r="4" spans="1:9" ht="15.75" x14ac:dyDescent="0.25">
      <c r="A4"/>
      <c r="B4" s="1">
        <v>2013</v>
      </c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7">
        <v>43646</v>
      </c>
      <c r="I4" s="7">
        <v>44012</v>
      </c>
    </row>
    <row r="5" spans="1:9" x14ac:dyDescent="0.25">
      <c r="A5" t="s">
        <v>72</v>
      </c>
      <c r="B5" s="19">
        <f>'2'!B24/'1'!B17</f>
        <v>4.0512913088475981E-2</v>
      </c>
      <c r="C5" s="19">
        <f>'2'!C24/'1'!C17</f>
        <v>4.7840182023861651E-2</v>
      </c>
      <c r="D5" s="19">
        <f>'2'!D24/'1'!D17</f>
        <v>6.2748108383823512E-2</v>
      </c>
      <c r="E5" s="19">
        <f>'2'!E24/'1'!E17</f>
        <v>5.4911383265070467E-2</v>
      </c>
      <c r="F5" s="19">
        <f>'2'!F24/'1'!F17</f>
        <v>7.4339859977002959E-2</v>
      </c>
      <c r="G5" s="19">
        <f>'2'!G24/'1'!G17</f>
        <v>0.17292762952283908</v>
      </c>
    </row>
    <row r="6" spans="1:9" x14ac:dyDescent="0.25">
      <c r="A6" t="s">
        <v>73</v>
      </c>
      <c r="B6" s="19">
        <f>'2'!B24/'1'!B37</f>
        <v>0.34610245920619626</v>
      </c>
      <c r="C6" s="19">
        <f>'2'!C24/'1'!C37</f>
        <v>0.31945698110733756</v>
      </c>
      <c r="D6" s="19">
        <f>'2'!D24/'1'!D37</f>
        <v>0.37147134273213739</v>
      </c>
      <c r="E6" s="19">
        <f>'2'!E24/'1'!E37</f>
        <v>0.14586561344770171</v>
      </c>
      <c r="F6" s="19">
        <f>'2'!F24/'1'!F37</f>
        <v>0.17968403968145169</v>
      </c>
      <c r="G6" s="19">
        <f>'2'!G24/'1'!G37</f>
        <v>0.33226755066156483</v>
      </c>
    </row>
    <row r="7" spans="1:9" x14ac:dyDescent="0.25">
      <c r="A7" t="s">
        <v>40</v>
      </c>
      <c r="B7" s="19">
        <f>'1'!B23/'1'!B37</f>
        <v>1.4475423368903249</v>
      </c>
      <c r="C7" s="19">
        <f>'1'!C23/'1'!C37</f>
        <v>1.3435308305515519</v>
      </c>
      <c r="D7" s="19">
        <f>'1'!D23/'1'!D37</f>
        <v>0.65209640822329296</v>
      </c>
      <c r="E7" s="19">
        <f>'1'!E23/'1'!E37</f>
        <v>0.21457271877722683</v>
      </c>
      <c r="F7" s="19">
        <f>'1'!F23/'1'!F37</f>
        <v>0.1277313525263675</v>
      </c>
      <c r="G7" s="19">
        <f>'1'!G23/'1'!G37</f>
        <v>8.6222941777135353E-2</v>
      </c>
    </row>
    <row r="8" spans="1:9" x14ac:dyDescent="0.25">
      <c r="A8" t="s">
        <v>41</v>
      </c>
      <c r="B8" s="20">
        <f>'1'!B11/'1'!B26</f>
        <v>1.0129010276644868</v>
      </c>
      <c r="C8" s="20">
        <f>'1'!C11/'1'!C26</f>
        <v>1.1572050918304706</v>
      </c>
      <c r="D8" s="20">
        <f>'1'!D11/'1'!D26</f>
        <v>1.0873520397659509</v>
      </c>
      <c r="E8" s="20">
        <f>'1'!E11/'1'!E26</f>
        <v>1.4249636543017696</v>
      </c>
      <c r="F8" s="20">
        <f>'1'!F11/'1'!F26</f>
        <v>1.4248768331317365</v>
      </c>
      <c r="G8" s="20">
        <f>'1'!G11/'1'!G26</f>
        <v>1.7868065011493193</v>
      </c>
    </row>
    <row r="9" spans="1:9" x14ac:dyDescent="0.25">
      <c r="A9" t="s">
        <v>42</v>
      </c>
      <c r="B9" s="19">
        <f>'2'!B24/'2'!B5</f>
        <v>5.9831241529432422E-2</v>
      </c>
      <c r="C9" s="19">
        <f>'2'!C24/'2'!C5</f>
        <v>6.503074876882263E-2</v>
      </c>
      <c r="D9" s="19">
        <f>'2'!D24/'2'!D5</f>
        <v>8.8578441803154023E-2</v>
      </c>
      <c r="E9" s="19">
        <f>'2'!E24/'2'!E5</f>
        <v>9.51261837647569E-2</v>
      </c>
      <c r="F9" s="19">
        <f>'2'!F24/'2'!F5</f>
        <v>0.11753544811114874</v>
      </c>
      <c r="G9" s="19">
        <f>'2'!G24/'2'!G5</f>
        <v>0.16922029624295509</v>
      </c>
    </row>
    <row r="10" spans="1:9" x14ac:dyDescent="0.25">
      <c r="A10" t="s">
        <v>43</v>
      </c>
      <c r="B10" s="19">
        <f>'2'!B12/'2'!B5</f>
        <v>0.24893353938689891</v>
      </c>
      <c r="C10" s="19">
        <f>'2'!C12/'2'!C5</f>
        <v>0.23524736594018522</v>
      </c>
      <c r="D10" s="19">
        <f>'2'!D12/'2'!D5</f>
        <v>0.26540560830358823</v>
      </c>
      <c r="E10" s="19">
        <f>'2'!E12/'2'!E5</f>
        <v>0.26295646117310045</v>
      </c>
      <c r="F10" s="19">
        <f>'2'!F12/'2'!F5</f>
        <v>0.26856752901758357</v>
      </c>
      <c r="G10" s="19">
        <f>'2'!G12/'2'!G5</f>
        <v>0.28622869521928185</v>
      </c>
    </row>
    <row r="11" spans="1:9" x14ac:dyDescent="0.25">
      <c r="A11" t="s">
        <v>74</v>
      </c>
      <c r="B11" s="19">
        <f>'2'!B24/('1'!B37+'1'!B23)</f>
        <v>0.14140816033684211</v>
      </c>
      <c r="C11" s="19">
        <f>'2'!C24/('1'!C37+'1'!C23)</f>
        <v>0.13631439234454326</v>
      </c>
      <c r="D11" s="19">
        <f>'2'!D24/('1'!D37+'1'!D23)</f>
        <v>0.22484846579360779</v>
      </c>
      <c r="E11" s="19">
        <f>'2'!E24/('1'!E37+'1'!E23)</f>
        <v>0.1200962372961515</v>
      </c>
      <c r="F11" s="19">
        <f>'2'!F24/('1'!F37+'1'!F23)</f>
        <v>0.15933230842515794</v>
      </c>
      <c r="G11" s="19">
        <f>'2'!G24/('1'!G37+'1'!G23)</f>
        <v>0.30589259155026893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2020-04-11T14:33:19Z</dcterms:modified>
</cp:coreProperties>
</file>