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Annual\"/>
    </mc:Choice>
  </mc:AlternateContent>
  <bookViews>
    <workbookView xWindow="0" yWindow="0" windowWidth="20490" windowHeight="753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3" l="1"/>
  <c r="H29" i="3"/>
  <c r="H22" i="3"/>
  <c r="H10" i="3"/>
  <c r="H28" i="3" s="1"/>
  <c r="H25" i="2"/>
  <c r="H24" i="2"/>
  <c r="H19" i="2"/>
  <c r="H22" i="2"/>
  <c r="H9" i="2"/>
  <c r="H7" i="2"/>
  <c r="H24" i="3" l="1"/>
  <c r="H26" i="3" s="1"/>
  <c r="H11" i="2"/>
  <c r="H15" i="2" s="1"/>
  <c r="H17" i="2" s="1"/>
  <c r="C29" i="3"/>
  <c r="D29" i="3"/>
  <c r="E29" i="3"/>
  <c r="F29" i="3"/>
  <c r="G29" i="3"/>
  <c r="B29" i="3"/>
  <c r="C25" i="2"/>
  <c r="D25" i="2"/>
  <c r="E25" i="2"/>
  <c r="F25" i="2"/>
  <c r="G25" i="2"/>
  <c r="B25" i="2"/>
  <c r="J48" i="1" l="1"/>
  <c r="G31" i="1"/>
  <c r="H31" i="1"/>
  <c r="I31" i="1"/>
  <c r="J31" i="1"/>
  <c r="G24" i="1"/>
  <c r="H24" i="1"/>
  <c r="I24" i="1"/>
  <c r="I38" i="1" s="1"/>
  <c r="J24" i="1"/>
  <c r="G40" i="1"/>
  <c r="H40" i="1"/>
  <c r="H48" i="1" s="1"/>
  <c r="I40" i="1"/>
  <c r="G6" i="1"/>
  <c r="H6" i="1"/>
  <c r="G12" i="1"/>
  <c r="H12" i="1"/>
  <c r="I12" i="1"/>
  <c r="I20" i="1" s="1"/>
  <c r="J12" i="1"/>
  <c r="F6" i="1"/>
  <c r="G19" i="2"/>
  <c r="G7" i="2"/>
  <c r="G9" i="2"/>
  <c r="G22" i="3"/>
  <c r="C22" i="3"/>
  <c r="D22" i="3"/>
  <c r="E22" i="3"/>
  <c r="F22" i="3"/>
  <c r="C15" i="3"/>
  <c r="D15" i="3"/>
  <c r="E15" i="3"/>
  <c r="F15" i="3"/>
  <c r="G15" i="3"/>
  <c r="C10" i="3"/>
  <c r="C28" i="3" s="1"/>
  <c r="D10" i="3"/>
  <c r="D28" i="3" s="1"/>
  <c r="E10" i="3"/>
  <c r="F10" i="3"/>
  <c r="F28" i="3" s="1"/>
  <c r="G10" i="3"/>
  <c r="B22" i="3"/>
  <c r="B15" i="3"/>
  <c r="B10" i="3"/>
  <c r="B28" i="3" s="1"/>
  <c r="B9" i="2"/>
  <c r="B7" i="2"/>
  <c r="C31" i="1"/>
  <c r="D31" i="1"/>
  <c r="E31" i="1"/>
  <c r="F31" i="1"/>
  <c r="C24" i="1"/>
  <c r="C38" i="1" s="1"/>
  <c r="D24" i="1"/>
  <c r="D38" i="1" s="1"/>
  <c r="E24" i="1"/>
  <c r="E38" i="1" s="1"/>
  <c r="F24" i="1"/>
  <c r="C40" i="1"/>
  <c r="C7" i="4" s="1"/>
  <c r="D40" i="1"/>
  <c r="D7" i="4" s="1"/>
  <c r="E40" i="1"/>
  <c r="F40" i="1"/>
  <c r="F7" i="4" s="1"/>
  <c r="C12" i="1"/>
  <c r="C8" i="4" s="1"/>
  <c r="D12" i="1"/>
  <c r="D8" i="4" s="1"/>
  <c r="E12" i="1"/>
  <c r="E8" i="4" s="1"/>
  <c r="F12" i="1"/>
  <c r="C6" i="1"/>
  <c r="D6" i="1"/>
  <c r="E6" i="1"/>
  <c r="B40" i="1"/>
  <c r="B7" i="4" s="1"/>
  <c r="B24" i="1"/>
  <c r="B31" i="1"/>
  <c r="B12" i="1"/>
  <c r="B6" i="1"/>
  <c r="D9" i="2"/>
  <c r="E9" i="2"/>
  <c r="F9" i="2"/>
  <c r="C9" i="2"/>
  <c r="D7" i="2"/>
  <c r="E7" i="2"/>
  <c r="E11" i="2" s="1"/>
  <c r="E10" i="4" s="1"/>
  <c r="F7" i="2"/>
  <c r="C7" i="2"/>
  <c r="H38" i="1" l="1"/>
  <c r="E20" i="1"/>
  <c r="D20" i="1"/>
  <c r="I46" i="1"/>
  <c r="C20" i="1"/>
  <c r="J38" i="1"/>
  <c r="J46" i="1" s="1"/>
  <c r="E24" i="3"/>
  <c r="E26" i="3" s="1"/>
  <c r="B20" i="1"/>
  <c r="D46" i="1"/>
  <c r="B38" i="1"/>
  <c r="B46" i="1" s="1"/>
  <c r="D48" i="1"/>
  <c r="B8" i="4"/>
  <c r="C46" i="1"/>
  <c r="C48" i="1"/>
  <c r="F38" i="1"/>
  <c r="F46" i="1" s="1"/>
  <c r="E48" i="1"/>
  <c r="E7" i="4"/>
  <c r="H20" i="1"/>
  <c r="G20" i="1"/>
  <c r="G8" i="4"/>
  <c r="H46" i="1"/>
  <c r="G48" i="1"/>
  <c r="G7" i="4"/>
  <c r="F20" i="1"/>
  <c r="F8" i="4"/>
  <c r="G24" i="3"/>
  <c r="G26" i="3" s="1"/>
  <c r="C24" i="3"/>
  <c r="C26" i="3" s="1"/>
  <c r="F24" i="3"/>
  <c r="F26" i="3" s="1"/>
  <c r="D24" i="3"/>
  <c r="D26" i="3" s="1"/>
  <c r="G28" i="3"/>
  <c r="E28" i="3"/>
  <c r="I48" i="1"/>
  <c r="B48" i="1"/>
  <c r="F48" i="1"/>
  <c r="E46" i="1"/>
  <c r="B11" i="2"/>
  <c r="F11" i="2"/>
  <c r="E15" i="2"/>
  <c r="E17" i="2" s="1"/>
  <c r="E22" i="2" s="1"/>
  <c r="G38" i="1"/>
  <c r="G46" i="1" s="1"/>
  <c r="D11" i="2"/>
  <c r="D10" i="4" s="1"/>
  <c r="G11" i="2"/>
  <c r="G10" i="4" s="1"/>
  <c r="B24" i="3"/>
  <c r="B26" i="3" s="1"/>
  <c r="C11" i="2"/>
  <c r="F19" i="2"/>
  <c r="C15" i="2" l="1"/>
  <c r="C17" i="2" s="1"/>
  <c r="C10" i="4"/>
  <c r="B15" i="2"/>
  <c r="B17" i="2" s="1"/>
  <c r="B22" i="2" s="1"/>
  <c r="B10" i="4"/>
  <c r="E24" i="2"/>
  <c r="E11" i="4"/>
  <c r="E9" i="4"/>
  <c r="E5" i="4"/>
  <c r="E6" i="4"/>
  <c r="F15" i="2"/>
  <c r="F17" i="2" s="1"/>
  <c r="F22" i="2" s="1"/>
  <c r="F10" i="4"/>
  <c r="G15" i="2"/>
  <c r="G17" i="2" s="1"/>
  <c r="G22" i="2" s="1"/>
  <c r="D15" i="2"/>
  <c r="D17" i="2" s="1"/>
  <c r="D22" i="2" s="1"/>
  <c r="C22" i="2"/>
  <c r="F24" i="2" l="1"/>
  <c r="F6" i="4"/>
  <c r="F11" i="4"/>
  <c r="F9" i="4"/>
  <c r="F5" i="4"/>
  <c r="D24" i="2"/>
  <c r="D11" i="4"/>
  <c r="D9" i="4"/>
  <c r="D6" i="4"/>
  <c r="D5" i="4"/>
  <c r="B24" i="2"/>
  <c r="B5" i="4"/>
  <c r="B11" i="4"/>
  <c r="B9" i="4"/>
  <c r="B6" i="4"/>
  <c r="G24" i="2"/>
  <c r="G6" i="4"/>
  <c r="G11" i="4"/>
  <c r="G9" i="4"/>
  <c r="G5" i="4"/>
  <c r="C24" i="2"/>
  <c r="C11" i="4"/>
  <c r="C9" i="4"/>
  <c r="C6" i="4"/>
  <c r="C5" i="4"/>
</calcChain>
</file>

<file path=xl/sharedStrings.xml><?xml version="1.0" encoding="utf-8"?>
<sst xmlns="http://schemas.openxmlformats.org/spreadsheetml/2006/main" count="89" uniqueCount="81">
  <si>
    <t>ASSETS</t>
  </si>
  <si>
    <t>NON CURRENT ASSETS</t>
  </si>
  <si>
    <t>CURRENT ASSETS</t>
  </si>
  <si>
    <t>Cash and Cash Equivalents</t>
  </si>
  <si>
    <t>Share Capital</t>
  </si>
  <si>
    <t>Retained Earnings</t>
  </si>
  <si>
    <t>Gross Profit</t>
  </si>
  <si>
    <t>Operating Profit</t>
  </si>
  <si>
    <t>Current</t>
  </si>
  <si>
    <t>Deferred</t>
  </si>
  <si>
    <t>Cost of goods sold</t>
  </si>
  <si>
    <t>Financial charges</t>
  </si>
  <si>
    <t>Inventories</t>
  </si>
  <si>
    <t>Accounts Receivable</t>
  </si>
  <si>
    <t>Advances, Deposits &amp; Pre-Payments</t>
  </si>
  <si>
    <t>Less: Workers profit Participation Fund</t>
  </si>
  <si>
    <t>Collection from Turnover and Other Income</t>
  </si>
  <si>
    <t>Long Term Loan</t>
  </si>
  <si>
    <t>Administrative Expenses</t>
  </si>
  <si>
    <t>Property, Plant and Equipment</t>
  </si>
  <si>
    <t>Liabilities for Expenses</t>
  </si>
  <si>
    <t>Provision for Tax</t>
  </si>
  <si>
    <t>Payment to Supplier, Employees &amp; Others</t>
  </si>
  <si>
    <t>Income Tax Paid and/or deducted at sources</t>
  </si>
  <si>
    <t>General Service</t>
  </si>
  <si>
    <t>Tax Holiday Reserve</t>
  </si>
  <si>
    <t>Deferred Tax</t>
  </si>
  <si>
    <t>Temporary Loan</t>
  </si>
  <si>
    <t>Bank Overdraft</t>
  </si>
  <si>
    <t>Other Liabilities</t>
  </si>
  <si>
    <t>Finance Lease- Current maturity</t>
  </si>
  <si>
    <t>Finance Cost Paid</t>
  </si>
  <si>
    <t>Acquisition of Property, Plant &amp; Equipment</t>
  </si>
  <si>
    <t>Loans &amp; Advance Received/ Repaid</t>
  </si>
  <si>
    <t>Preliminary expenses</t>
  </si>
  <si>
    <t>Deferred revenue expenditure</t>
  </si>
  <si>
    <t>Un-allocated expenditure</t>
  </si>
  <si>
    <t>Liabilities</t>
  </si>
  <si>
    <t>Loan to Unit 2</t>
  </si>
  <si>
    <t>Loan to Unit 3</t>
  </si>
  <si>
    <t>Advance, Deposits &amp; Pre-Payments</t>
  </si>
  <si>
    <t>Dividend Paid</t>
  </si>
  <si>
    <t>Loan from Unit 2</t>
  </si>
  <si>
    <t>Loan from unit 1</t>
  </si>
  <si>
    <t>Auditor's Fee</t>
  </si>
  <si>
    <t>Debt to Equity</t>
  </si>
  <si>
    <t>Current Ratio</t>
  </si>
  <si>
    <t>Net Margin</t>
  </si>
  <si>
    <t>Operating Margin</t>
  </si>
  <si>
    <t>As at year end</t>
  </si>
  <si>
    <t>Liabilities and Capital</t>
  </si>
  <si>
    <t>Non Current Liabilities</t>
  </si>
  <si>
    <t>Current Liabilities</t>
  </si>
  <si>
    <t>Shareholders’ Equity</t>
  </si>
  <si>
    <t>Net assets value per share</t>
  </si>
  <si>
    <t>Shares to calculate NAVPS</t>
  </si>
  <si>
    <t>Net Revenues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</si>
  <si>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</si>
  <si>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</si>
  <si>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</si>
  <si>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</si>
  <si>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</si>
  <si>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</si>
  <si>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</si>
  <si>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</si>
  <si>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</si>
  <si>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</si>
  <si>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</si>
  <si>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</si>
  <si>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</si>
  <si>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</si>
  <si>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</si>
  <si>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</si>
  <si>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</t>
  </si>
  <si>
    <t>Return on Asset (ROA)</t>
  </si>
  <si>
    <t>Return on Equity (ROE)</t>
  </si>
  <si>
    <t>Return on Invested Capital (ROIC)</t>
  </si>
  <si>
    <t>Bangladesh Autocars Ltd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</si>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</sst>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164" formatCode="[$-409]d\-mmm\-yy;@"/>
    <numFmt numFmtId="165" formatCode="_(* #,##0.00_);_(* \(#,##0.00\);_(* &quot;-&quot;_);_(@_)"/>
    <numFmt numFmtId="166" formatCode="0.0%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41" fontId="0" fillId="0" borderId="0" xfId="0" applyNumberFormat="1"/>
    <xf numFmtId="41" fontId="1" fillId="0" borderId="0" xfId="0" applyNumberFormat="1" applyFont="1"/>
    <xf numFmtId="41" fontId="0" fillId="0" borderId="0" xfId="0" applyNumberFormat="1" applyFont="1"/>
    <xf numFmtId="41" fontId="0" fillId="0" borderId="0" xfId="0" applyNumberFormat="1" applyAlignment="1"/>
    <xf numFmtId="164" fontId="0" fillId="0" borderId="0" xfId="0" applyNumberFormat="1"/>
    <xf numFmtId="164" fontId="2" fillId="0" borderId="0" xfId="0" applyNumberFormat="1" applyFont="1"/>
    <xf numFmtId="165" fontId="0" fillId="0" borderId="0" xfId="0" applyNumberFormat="1"/>
    <xf numFmtId="41" fontId="0" fillId="0" borderId="0" xfId="0" applyNumberFormat="1" applyBorder="1"/>
    <xf numFmtId="41" fontId="1" fillId="0" borderId="3" xfId="0" applyNumberFormat="1" applyFont="1" applyBorder="1"/>
    <xf numFmtId="41" fontId="0" fillId="0" borderId="3" xfId="0" applyNumberFormat="1" applyBorder="1"/>
    <xf numFmtId="41" fontId="0" fillId="0" borderId="0" xfId="0" applyNumberFormat="1" applyFill="1"/>
    <xf numFmtId="41" fontId="0" fillId="0" borderId="0" xfId="0" applyNumberFormat="1" applyFill="1" applyBorder="1"/>
    <xf numFmtId="41" fontId="1" fillId="0" borderId="0" xfId="0" applyNumberFormat="1" applyFont="1" applyBorder="1"/>
    <xf numFmtId="41" fontId="0" fillId="0" borderId="0" xfId="0" applyNumberFormat="1" applyFont="1" applyBorder="1"/>
    <xf numFmtId="41" fontId="1" fillId="0" borderId="1" xfId="0" applyNumberFormat="1" applyFont="1" applyBorder="1"/>
    <xf numFmtId="165" fontId="0" fillId="0" borderId="2" xfId="0" applyNumberFormat="1" applyBorder="1"/>
    <xf numFmtId="41" fontId="0" fillId="0" borderId="0" xfId="0" applyNumberFormat="1" applyAlignment="1">
      <alignment wrapText="1"/>
    </xf>
    <xf numFmtId="41" fontId="3" fillId="0" borderId="0" xfId="0" applyNumberFormat="1" applyFont="1" applyBorder="1"/>
    <xf numFmtId="166" fontId="0" fillId="0" borderId="0" xfId="1" applyNumberFormat="1" applyFont="1"/>
    <xf numFmtId="167" fontId="0" fillId="0" borderId="0" xfId="0" applyNumberFormat="1"/>
    <xf numFmtId="0" fontId="1" fillId="0" borderId="0" xfId="0" applyFont="1" applyBorder="1"/>
    <xf numFmtId="0" fontId="1" fillId="0" borderId="0" xfId="0" applyFont="1"/>
    <xf numFmtId="0" fontId="1" fillId="0" borderId="4" xfId="0" applyFont="1" applyBorder="1" applyAlignment="1">
      <alignment horizontal="left"/>
    </xf>
    <xf numFmtId="0" fontId="5" fillId="0" borderId="0" xfId="0" applyFont="1"/>
    <xf numFmtId="0" fontId="2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4" xfId="0" applyFont="1" applyBorder="1"/>
    <xf numFmtId="0" fontId="1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9"/>
  <sheetViews>
    <sheetView zoomScaleNormal="100" workbookViewId="0">
      <pane xSplit="1" ySplit="4" topLeftCell="B44" activePane="bottomRight" state="frozen"/>
      <selection pane="topRight" activeCell="B1" sqref="B1"/>
      <selection pane="bottomLeft" activeCell="A6" sqref="A6"/>
      <selection pane="bottomRight" activeCell="J39" sqref="J39"/>
    </sheetView>
  </sheetViews>
  <sheetFormatPr defaultRowHeight="15" x14ac:dyDescent="0.25"/>
  <cols>
    <col min="1" max="1" width="42.140625" style="1" customWidth="1"/>
    <col min="2" max="3" width="13" style="1" bestFit="1" customWidth="1"/>
    <col min="4" max="4" width="13.5703125" style="1" bestFit="1" customWidth="1"/>
    <col min="5" max="6" width="14.140625" style="1" bestFit="1" customWidth="1"/>
    <col min="7" max="8" width="12.42578125" style="1" bestFit="1" customWidth="1"/>
    <col min="9" max="9" width="10.28515625" style="1" bestFit="1" customWidth="1"/>
    <col min="10" max="10" width="9.28515625" style="1" bestFit="1" customWidth="1"/>
    <col min="11" max="16384" width="9.140625" style="1"/>
  </cols>
  <sheetData>
    <row r="1" spans="1:10" x14ac:dyDescent="0.25">
      <c r="A1" s="21" t="s">
        <v>77</v>
      </c>
    </row>
    <row r="2" spans="1:10" x14ac:dyDescent="0.25">
      <c r="A2" s="21" t="s">
        <v>78</v>
      </c>
    </row>
    <row r="3" spans="1:10" x14ac:dyDescent="0.25">
      <c r="A3" s="21" t="s">
        <v>49</v>
      </c>
    </row>
    <row r="4" spans="1:10" s="5" customFormat="1" ht="15.75" x14ac:dyDescent="0.25">
      <c r="A4"/>
      <c r="B4" s="22">
        <v>2013</v>
      </c>
      <c r="C4" s="22">
        <v>2014</v>
      </c>
      <c r="D4" s="22">
        <v>2015</v>
      </c>
      <c r="E4" s="22">
        <v>2016</v>
      </c>
      <c r="F4" s="22">
        <v>2017</v>
      </c>
      <c r="G4" s="22">
        <v>2018</v>
      </c>
      <c r="H4" s="22">
        <v>2019</v>
      </c>
      <c r="I4" s="6"/>
    </row>
    <row r="5" spans="1:10" x14ac:dyDescent="0.25">
      <c r="A5" s="23" t="s">
        <v>0</v>
      </c>
    </row>
    <row r="6" spans="1:10" x14ac:dyDescent="0.25">
      <c r="A6" s="24" t="s">
        <v>1</v>
      </c>
      <c r="B6" s="2">
        <f>SUM(B7:B10)</f>
        <v>72207487</v>
      </c>
      <c r="C6" s="2">
        <f t="shared" ref="C6:E6" si="0">SUM(C7:C10)</f>
        <v>68329903</v>
      </c>
      <c r="D6" s="2">
        <f t="shared" si="0"/>
        <v>63542009</v>
      </c>
      <c r="E6" s="2">
        <f t="shared" si="0"/>
        <v>58698736</v>
      </c>
      <c r="F6" s="2">
        <f>SUM(F7:F10)</f>
        <v>48503303</v>
      </c>
      <c r="G6" s="2">
        <f t="shared" ref="G6:H6" si="1">SUM(G7:G10)</f>
        <v>44391456</v>
      </c>
      <c r="H6" s="2">
        <f t="shared" si="1"/>
        <v>40653118</v>
      </c>
    </row>
    <row r="7" spans="1:10" x14ac:dyDescent="0.25">
      <c r="A7" s="3" t="s">
        <v>19</v>
      </c>
      <c r="B7" s="1">
        <v>65212064</v>
      </c>
      <c r="C7" s="3">
        <v>62034020</v>
      </c>
      <c r="D7" s="3">
        <v>57875714</v>
      </c>
      <c r="E7" s="1">
        <v>53032441</v>
      </c>
      <c r="F7" s="3">
        <v>48503303</v>
      </c>
      <c r="G7" s="3">
        <v>44391456</v>
      </c>
      <c r="H7" s="3">
        <v>40653118</v>
      </c>
    </row>
    <row r="8" spans="1:10" x14ac:dyDescent="0.25">
      <c r="A8" s="1" t="s">
        <v>34</v>
      </c>
      <c r="B8" s="1">
        <v>857719</v>
      </c>
      <c r="C8" s="3">
        <v>771948</v>
      </c>
      <c r="D8" s="3">
        <v>694753</v>
      </c>
      <c r="E8" s="1">
        <v>694753</v>
      </c>
      <c r="F8" s="3">
        <v>0</v>
      </c>
      <c r="G8" s="2"/>
      <c r="H8" s="2"/>
    </row>
    <row r="9" spans="1:10" x14ac:dyDescent="0.25">
      <c r="A9" s="1" t="s">
        <v>35</v>
      </c>
      <c r="B9" s="3">
        <v>5604448</v>
      </c>
      <c r="C9" s="3">
        <v>5044004</v>
      </c>
      <c r="D9" s="3">
        <v>4539604</v>
      </c>
      <c r="E9" s="1">
        <v>4539604</v>
      </c>
      <c r="F9" s="3">
        <v>0</v>
      </c>
      <c r="G9" s="2"/>
      <c r="H9" s="2"/>
    </row>
    <row r="10" spans="1:10" x14ac:dyDescent="0.25">
      <c r="A10" s="1" t="s">
        <v>36</v>
      </c>
      <c r="B10" s="3">
        <v>533256</v>
      </c>
      <c r="C10" s="3">
        <v>479931</v>
      </c>
      <c r="D10" s="3">
        <v>431938</v>
      </c>
      <c r="E10" s="1">
        <v>431938</v>
      </c>
      <c r="F10" s="3">
        <v>0</v>
      </c>
      <c r="G10" s="2"/>
      <c r="H10" s="2"/>
    </row>
    <row r="12" spans="1:10" x14ac:dyDescent="0.25">
      <c r="A12" s="24" t="s">
        <v>2</v>
      </c>
      <c r="B12" s="2">
        <f>SUM(B13:B18)</f>
        <v>35620817</v>
      </c>
      <c r="C12" s="2">
        <f t="shared" ref="C12:F12" si="2">SUM(C13:C18)</f>
        <v>28972344</v>
      </c>
      <c r="D12" s="2">
        <f t="shared" si="2"/>
        <v>29440147</v>
      </c>
      <c r="E12" s="2">
        <f t="shared" si="2"/>
        <v>21131623</v>
      </c>
      <c r="F12" s="2">
        <f t="shared" si="2"/>
        <v>23794191</v>
      </c>
      <c r="G12" s="2">
        <f t="shared" ref="G12" si="3">SUM(G13:G18)</f>
        <v>24763340</v>
      </c>
      <c r="H12" s="2">
        <f t="shared" ref="H12" si="4">SUM(H13:H18)</f>
        <v>29966166</v>
      </c>
      <c r="I12" s="2">
        <f t="shared" ref="I12" si="5">SUM(I13:I18)</f>
        <v>0</v>
      </c>
      <c r="J12" s="2">
        <f t="shared" ref="J12" si="6">SUM(J13:J18)</f>
        <v>0</v>
      </c>
    </row>
    <row r="13" spans="1:10" x14ac:dyDescent="0.25">
      <c r="A13" s="1" t="s">
        <v>12</v>
      </c>
      <c r="B13" s="1">
        <v>8050000</v>
      </c>
      <c r="C13" s="1">
        <v>7610000</v>
      </c>
      <c r="D13" s="1">
        <v>6479000</v>
      </c>
      <c r="E13" s="1">
        <v>5336124</v>
      </c>
      <c r="F13" s="1">
        <v>8117555</v>
      </c>
      <c r="G13" s="1">
        <v>7884783</v>
      </c>
      <c r="H13" s="1">
        <v>7804711</v>
      </c>
    </row>
    <row r="14" spans="1:10" x14ac:dyDescent="0.25">
      <c r="A14" s="1" t="s">
        <v>13</v>
      </c>
      <c r="B14" s="1">
        <v>4393452</v>
      </c>
      <c r="C14" s="1">
        <v>3333317</v>
      </c>
      <c r="D14" s="1">
        <v>2235601</v>
      </c>
      <c r="E14" s="1">
        <v>457959</v>
      </c>
      <c r="F14" s="1">
        <v>605467</v>
      </c>
      <c r="G14" s="1">
        <v>430017</v>
      </c>
      <c r="H14" s="1">
        <v>250977</v>
      </c>
    </row>
    <row r="15" spans="1:10" x14ac:dyDescent="0.25">
      <c r="A15" s="1" t="s">
        <v>14</v>
      </c>
      <c r="B15" s="1">
        <v>11780141</v>
      </c>
      <c r="C15" s="1">
        <v>12741691</v>
      </c>
      <c r="D15" s="1">
        <v>12162413</v>
      </c>
      <c r="E15" s="1">
        <v>13161856</v>
      </c>
      <c r="F15" s="1">
        <v>12336566</v>
      </c>
      <c r="G15" s="1">
        <v>14009237</v>
      </c>
      <c r="H15" s="1">
        <v>17079604</v>
      </c>
    </row>
    <row r="16" spans="1:10" x14ac:dyDescent="0.25">
      <c r="A16" s="1" t="s">
        <v>39</v>
      </c>
      <c r="B16" s="1">
        <v>9122119</v>
      </c>
      <c r="C16" s="1">
        <v>1788331</v>
      </c>
      <c r="D16" s="1">
        <v>4712685</v>
      </c>
      <c r="E16" s="1">
        <v>0</v>
      </c>
      <c r="F16" s="1">
        <v>0</v>
      </c>
    </row>
    <row r="17" spans="1:10" x14ac:dyDescent="0.25">
      <c r="A17" s="1" t="s">
        <v>38</v>
      </c>
      <c r="B17" s="1">
        <v>109484</v>
      </c>
      <c r="C17" s="1">
        <v>1156846</v>
      </c>
      <c r="D17" s="1">
        <v>2222847</v>
      </c>
      <c r="E17" s="1">
        <v>0</v>
      </c>
      <c r="F17" s="1">
        <v>0</v>
      </c>
    </row>
    <row r="18" spans="1:10" x14ac:dyDescent="0.25">
      <c r="A18" s="1" t="s">
        <v>3</v>
      </c>
      <c r="B18" s="1">
        <v>2165621</v>
      </c>
      <c r="C18" s="1">
        <v>2342159</v>
      </c>
      <c r="D18" s="1">
        <v>1627601</v>
      </c>
      <c r="E18" s="1">
        <v>2175684</v>
      </c>
      <c r="F18" s="1">
        <v>2734603</v>
      </c>
      <c r="G18" s="1">
        <v>2439303</v>
      </c>
      <c r="H18" s="1">
        <v>4830874</v>
      </c>
    </row>
    <row r="20" spans="1:10" x14ac:dyDescent="0.25">
      <c r="A20" s="2"/>
      <c r="B20" s="2">
        <f>B6+B12</f>
        <v>107828304</v>
      </c>
      <c r="C20" s="2">
        <f t="shared" ref="C20:F20" si="7">C6+C12</f>
        <v>97302247</v>
      </c>
      <c r="D20" s="2">
        <f t="shared" si="7"/>
        <v>92982156</v>
      </c>
      <c r="E20" s="2">
        <f t="shared" si="7"/>
        <v>79830359</v>
      </c>
      <c r="F20" s="2">
        <f t="shared" si="7"/>
        <v>72297494</v>
      </c>
      <c r="G20" s="2">
        <f t="shared" ref="G20:I20" si="8">G6+G12</f>
        <v>69154796</v>
      </c>
      <c r="H20" s="2">
        <f t="shared" si="8"/>
        <v>70619284</v>
      </c>
      <c r="I20" s="2">
        <f t="shared" si="8"/>
        <v>0</v>
      </c>
    </row>
    <row r="22" spans="1:10" ht="15.75" x14ac:dyDescent="0.25">
      <c r="A22" s="25" t="s">
        <v>50</v>
      </c>
    </row>
    <row r="23" spans="1:10" ht="15.75" x14ac:dyDescent="0.25">
      <c r="A23" s="26" t="s">
        <v>37</v>
      </c>
    </row>
    <row r="24" spans="1:10" x14ac:dyDescent="0.25">
      <c r="A24" s="24" t="s">
        <v>51</v>
      </c>
      <c r="B24" s="2">
        <f>SUM(B25:B29)</f>
        <v>48151254</v>
      </c>
      <c r="C24" s="2">
        <f t="shared" ref="C24:F24" si="9">SUM(C25:C29)</f>
        <v>30717785</v>
      </c>
      <c r="D24" s="2">
        <f t="shared" si="9"/>
        <v>21459499</v>
      </c>
      <c r="E24" s="2">
        <f t="shared" si="9"/>
        <v>12988841</v>
      </c>
      <c r="F24" s="2">
        <f t="shared" si="9"/>
        <v>21803324</v>
      </c>
      <c r="G24" s="2">
        <f t="shared" ref="G24" si="10">SUM(G25:G29)</f>
        <v>20338285</v>
      </c>
      <c r="H24" s="2">
        <f t="shared" ref="H24" si="11">SUM(H25:H29)</f>
        <v>8500668</v>
      </c>
      <c r="I24" s="2">
        <f t="shared" ref="I24" si="12">SUM(I25:I29)</f>
        <v>0</v>
      </c>
      <c r="J24" s="2">
        <f t="shared" ref="J24" si="13">SUM(J25:J29)</f>
        <v>0</v>
      </c>
    </row>
    <row r="25" spans="1:10" x14ac:dyDescent="0.25">
      <c r="A25" s="1" t="s">
        <v>17</v>
      </c>
      <c r="B25" s="1">
        <v>28761890</v>
      </c>
      <c r="C25" s="1">
        <v>17614847</v>
      </c>
      <c r="D25" s="1">
        <v>4366206</v>
      </c>
      <c r="E25" s="1">
        <v>2831080</v>
      </c>
      <c r="F25" s="1">
        <v>3946450</v>
      </c>
      <c r="G25" s="1">
        <v>2720585</v>
      </c>
      <c r="H25" s="1">
        <v>1332377</v>
      </c>
    </row>
    <row r="26" spans="1:10" x14ac:dyDescent="0.25">
      <c r="A26" s="1" t="s">
        <v>26</v>
      </c>
      <c r="B26" s="1">
        <v>10157761</v>
      </c>
      <c r="C26" s="1">
        <v>0</v>
      </c>
      <c r="D26" s="1">
        <v>0</v>
      </c>
      <c r="E26" s="1">
        <v>0</v>
      </c>
      <c r="F26" s="1">
        <v>7699113</v>
      </c>
      <c r="G26" s="1">
        <v>7459939</v>
      </c>
      <c r="H26" s="1">
        <v>7168291</v>
      </c>
    </row>
    <row r="27" spans="1:10" x14ac:dyDescent="0.25">
      <c r="A27" s="1" t="s">
        <v>27</v>
      </c>
      <c r="B27" s="1">
        <v>9122119</v>
      </c>
      <c r="C27" s="1">
        <v>10157761</v>
      </c>
      <c r="D27" s="1">
        <v>10157761</v>
      </c>
      <c r="E27" s="1">
        <v>10157761</v>
      </c>
      <c r="F27" s="1">
        <v>10157761</v>
      </c>
      <c r="G27" s="1">
        <v>10157761</v>
      </c>
    </row>
    <row r="28" spans="1:10" x14ac:dyDescent="0.25">
      <c r="A28" s="1" t="s">
        <v>42</v>
      </c>
      <c r="B28" s="1">
        <v>109484</v>
      </c>
      <c r="C28" s="1">
        <v>1788331</v>
      </c>
      <c r="D28" s="1">
        <v>4712685</v>
      </c>
      <c r="E28" s="1">
        <v>0</v>
      </c>
      <c r="F28" s="1">
        <v>0</v>
      </c>
    </row>
    <row r="29" spans="1:10" x14ac:dyDescent="0.25">
      <c r="A29" s="1" t="s">
        <v>43</v>
      </c>
      <c r="C29" s="1">
        <v>1156846</v>
      </c>
      <c r="D29" s="1">
        <v>2222847</v>
      </c>
      <c r="E29" s="1">
        <v>0</v>
      </c>
      <c r="F29" s="1">
        <v>0</v>
      </c>
    </row>
    <row r="31" spans="1:10" x14ac:dyDescent="0.25">
      <c r="A31" s="24" t="s">
        <v>52</v>
      </c>
      <c r="B31" s="2">
        <f>SUM(B32:B36)</f>
        <v>39005538</v>
      </c>
      <c r="C31" s="2">
        <f t="shared" ref="C31:F31" si="14">SUM(C32:C36)</f>
        <v>45706748</v>
      </c>
      <c r="D31" s="2">
        <f t="shared" si="14"/>
        <v>49368722</v>
      </c>
      <c r="E31" s="2">
        <f t="shared" si="14"/>
        <v>43258536</v>
      </c>
      <c r="F31" s="2">
        <f t="shared" si="14"/>
        <v>39794074</v>
      </c>
      <c r="G31" s="2">
        <f t="shared" ref="G31" si="15">SUM(G32:G36)</f>
        <v>32226277</v>
      </c>
      <c r="H31" s="2">
        <f t="shared" ref="H31" si="16">SUM(H32:H36)</f>
        <v>29915634</v>
      </c>
      <c r="I31" s="2">
        <f t="shared" ref="I31" si="17">SUM(I32:I36)</f>
        <v>0</v>
      </c>
      <c r="J31" s="2">
        <f t="shared" ref="J31" si="18">SUM(J32:J36)</f>
        <v>0</v>
      </c>
    </row>
    <row r="32" spans="1:10" x14ac:dyDescent="0.25">
      <c r="A32" s="1" t="s">
        <v>20</v>
      </c>
      <c r="B32" s="1">
        <v>5232380</v>
      </c>
      <c r="C32" s="1">
        <v>6384074</v>
      </c>
      <c r="D32" s="1">
        <v>6168934</v>
      </c>
      <c r="E32" s="1">
        <v>7492094</v>
      </c>
      <c r="F32" s="1">
        <v>10946884</v>
      </c>
      <c r="G32" s="1">
        <v>7867790</v>
      </c>
      <c r="H32" s="1">
        <v>7990921</v>
      </c>
    </row>
    <row r="33" spans="1:10" x14ac:dyDescent="0.25">
      <c r="A33" s="1" t="s">
        <v>28</v>
      </c>
      <c r="C33" s="1">
        <v>0</v>
      </c>
      <c r="D33" s="1">
        <v>0</v>
      </c>
      <c r="E33" s="1">
        <v>7557868</v>
      </c>
      <c r="F33" s="1">
        <v>6782970</v>
      </c>
      <c r="G33" s="1">
        <v>9232330</v>
      </c>
      <c r="H33" s="1">
        <v>4196182</v>
      </c>
    </row>
    <row r="34" spans="1:10" x14ac:dyDescent="0.25">
      <c r="A34" s="1" t="s">
        <v>29</v>
      </c>
      <c r="B34" s="1">
        <v>29713881</v>
      </c>
      <c r="C34" s="1">
        <v>34829807</v>
      </c>
      <c r="D34" s="1">
        <v>38075935</v>
      </c>
      <c r="E34" s="1">
        <v>6148012</v>
      </c>
      <c r="F34" s="1">
        <v>5130545</v>
      </c>
      <c r="G34" s="1">
        <v>5918275</v>
      </c>
      <c r="H34" s="1">
        <v>6720870</v>
      </c>
    </row>
    <row r="35" spans="1:10" x14ac:dyDescent="0.25">
      <c r="A35" s="3" t="s">
        <v>30</v>
      </c>
      <c r="C35" s="1">
        <v>0</v>
      </c>
      <c r="D35" s="1">
        <v>0</v>
      </c>
      <c r="E35" s="4">
        <v>16628422</v>
      </c>
      <c r="F35" s="1">
        <v>10835314</v>
      </c>
      <c r="G35" s="1">
        <v>1225865</v>
      </c>
      <c r="H35" s="1">
        <v>1388208</v>
      </c>
    </row>
    <row r="36" spans="1:10" x14ac:dyDescent="0.25">
      <c r="A36" s="1" t="s">
        <v>21</v>
      </c>
      <c r="B36" s="1">
        <v>4059277</v>
      </c>
      <c r="C36" s="1">
        <v>4492867</v>
      </c>
      <c r="D36" s="1">
        <v>5123853</v>
      </c>
      <c r="E36" s="1">
        <v>5432140</v>
      </c>
      <c r="F36" s="1">
        <v>6098361</v>
      </c>
      <c r="G36" s="1">
        <v>7982017</v>
      </c>
      <c r="H36" s="1">
        <v>9619453</v>
      </c>
    </row>
    <row r="37" spans="1:10" x14ac:dyDescent="0.25">
      <c r="A37" s="2"/>
    </row>
    <row r="38" spans="1:10" x14ac:dyDescent="0.25">
      <c r="A38" s="2"/>
      <c r="B38" s="2">
        <f>SUM(B24+B31)</f>
        <v>87156792</v>
      </c>
      <c r="C38" s="2">
        <f t="shared" ref="C38:F38" si="19">SUM(C24+C31)</f>
        <v>76424533</v>
      </c>
      <c r="D38" s="2">
        <f t="shared" si="19"/>
        <v>70828221</v>
      </c>
      <c r="E38" s="2">
        <f t="shared" si="19"/>
        <v>56247377</v>
      </c>
      <c r="F38" s="2">
        <f t="shared" si="19"/>
        <v>61597398</v>
      </c>
      <c r="G38" s="2">
        <f t="shared" ref="G38:J38" si="20">SUM(G24+G31)</f>
        <v>52564562</v>
      </c>
      <c r="H38" s="2">
        <f t="shared" si="20"/>
        <v>38416302</v>
      </c>
      <c r="I38" s="2">
        <f t="shared" si="20"/>
        <v>0</v>
      </c>
      <c r="J38" s="2">
        <f t="shared" si="20"/>
        <v>0</v>
      </c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4" t="s">
        <v>53</v>
      </c>
      <c r="B40" s="2">
        <f>SUM(B41:B44)</f>
        <v>20671512</v>
      </c>
      <c r="C40" s="2">
        <f t="shared" ref="C40:F40" si="21">SUM(C41:C44)</f>
        <v>20877714</v>
      </c>
      <c r="D40" s="2">
        <f t="shared" si="21"/>
        <v>22153935</v>
      </c>
      <c r="E40" s="2">
        <f t="shared" si="21"/>
        <v>23582982</v>
      </c>
      <c r="F40" s="2">
        <f t="shared" si="21"/>
        <v>10700095</v>
      </c>
      <c r="G40" s="2">
        <f t="shared" ref="G40" si="22">SUM(G41:G44)</f>
        <v>16590234</v>
      </c>
      <c r="H40" s="2">
        <f t="shared" ref="H40" si="23">SUM(H41:H44)</f>
        <v>32202982</v>
      </c>
      <c r="I40" s="2">
        <f t="shared" ref="I40" si="24">SUM(I41:I44)</f>
        <v>0</v>
      </c>
    </row>
    <row r="41" spans="1:10" x14ac:dyDescent="0.25">
      <c r="A41" s="1" t="s">
        <v>4</v>
      </c>
      <c r="B41" s="1">
        <v>36407890</v>
      </c>
      <c r="C41" s="1">
        <v>36407890</v>
      </c>
      <c r="D41" s="1">
        <v>36407890</v>
      </c>
      <c r="E41" s="1">
        <v>36407890</v>
      </c>
      <c r="F41" s="1">
        <v>37500120</v>
      </c>
      <c r="G41" s="1">
        <v>38625120</v>
      </c>
      <c r="H41" s="1">
        <v>43260130</v>
      </c>
    </row>
    <row r="42" spans="1:10" x14ac:dyDescent="0.25">
      <c r="A42" s="1" t="s">
        <v>24</v>
      </c>
      <c r="B42" s="1">
        <v>9944188</v>
      </c>
      <c r="C42" s="1">
        <v>9944188</v>
      </c>
      <c r="D42" s="1">
        <v>9944188</v>
      </c>
      <c r="E42" s="1">
        <v>9944188</v>
      </c>
      <c r="F42" s="1">
        <v>9944188</v>
      </c>
      <c r="G42" s="1">
        <v>9944188</v>
      </c>
      <c r="H42" s="1">
        <v>9944188</v>
      </c>
    </row>
    <row r="43" spans="1:10" x14ac:dyDescent="0.25">
      <c r="A43" s="1" t="s">
        <v>25</v>
      </c>
      <c r="B43" s="1">
        <v>6583979</v>
      </c>
      <c r="C43" s="1">
        <v>6583979</v>
      </c>
      <c r="D43" s="1">
        <v>6583979</v>
      </c>
      <c r="E43" s="1">
        <v>6583979</v>
      </c>
      <c r="F43" s="1">
        <v>6583979</v>
      </c>
      <c r="G43" s="1">
        <v>6583979</v>
      </c>
      <c r="H43" s="1">
        <v>6583979</v>
      </c>
    </row>
    <row r="44" spans="1:10" x14ac:dyDescent="0.25">
      <c r="A44" s="1" t="s">
        <v>5</v>
      </c>
      <c r="B44" s="1">
        <v>-32264545</v>
      </c>
      <c r="C44" s="1">
        <v>-32058343</v>
      </c>
      <c r="D44" s="1">
        <v>-30782122</v>
      </c>
      <c r="E44" s="1">
        <v>-29353075</v>
      </c>
      <c r="F44" s="1">
        <v>-43328192</v>
      </c>
      <c r="G44" s="1">
        <v>-38563053</v>
      </c>
      <c r="H44" s="1">
        <v>-27585315</v>
      </c>
    </row>
    <row r="46" spans="1:10" x14ac:dyDescent="0.25">
      <c r="A46" s="2"/>
      <c r="B46" s="2">
        <f>SUM(B40+B38)</f>
        <v>107828304</v>
      </c>
      <c r="C46" s="2">
        <f>SUM(C40+C38)</f>
        <v>97302247</v>
      </c>
      <c r="D46" s="2">
        <f>SUM(D40+D38)</f>
        <v>92982156</v>
      </c>
      <c r="E46" s="2">
        <f>SUM(E40+E38)</f>
        <v>79830359</v>
      </c>
      <c r="F46" s="2">
        <f>SUM(F40+F38)+1</f>
        <v>72297494</v>
      </c>
      <c r="G46" s="2">
        <f>SUM(G40+G38)</f>
        <v>69154796</v>
      </c>
      <c r="H46" s="2">
        <f>SUM(H40+H38)</f>
        <v>70619284</v>
      </c>
      <c r="I46" s="2">
        <f>SUM(I40+I38)</f>
        <v>0</v>
      </c>
      <c r="J46" s="2">
        <f>SUM(J40+J38)</f>
        <v>0</v>
      </c>
    </row>
    <row r="48" spans="1:10" s="7" customFormat="1" x14ac:dyDescent="0.25">
      <c r="A48" s="27" t="s">
        <v>54</v>
      </c>
      <c r="B48" s="7">
        <f t="shared" ref="B48:J48" si="25">B40/(B41/10)</f>
        <v>5.6777561127546807</v>
      </c>
      <c r="C48" s="7">
        <f t="shared" si="25"/>
        <v>5.7343927373984043</v>
      </c>
      <c r="D48" s="7">
        <f t="shared" si="25"/>
        <v>6.0849269210602426</v>
      </c>
      <c r="E48" s="7">
        <f t="shared" si="25"/>
        <v>6.4774371708989449</v>
      </c>
      <c r="F48" s="7">
        <f t="shared" si="25"/>
        <v>2.8533495359481518</v>
      </c>
      <c r="G48" s="7">
        <f t="shared" si="25"/>
        <v>4.2951928693037074</v>
      </c>
      <c r="H48" s="7">
        <f t="shared" si="25"/>
        <v>7.4440326462264448</v>
      </c>
      <c r="I48" s="7" t="e">
        <f t="shared" si="25"/>
        <v>#DIV/0!</v>
      </c>
      <c r="J48" s="7" t="e">
        <f t="shared" si="25"/>
        <v>#DIV/0!</v>
      </c>
    </row>
    <row r="49" spans="1:1" x14ac:dyDescent="0.25">
      <c r="A49" s="27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workbookViewId="0">
      <pane xSplit="1" ySplit="4" topLeftCell="B11" activePane="bottomRight" state="frozen"/>
      <selection pane="topRight" activeCell="B1" sqref="B1"/>
      <selection pane="bottomLeft" activeCell="A6" sqref="A6"/>
      <selection pane="bottomRight" activeCell="J23" sqref="J23"/>
    </sheetView>
  </sheetViews>
  <sheetFormatPr defaultRowHeight="15" x14ac:dyDescent="0.25"/>
  <cols>
    <col min="1" max="1" width="34.5703125" style="1" customWidth="1"/>
    <col min="2" max="6" width="13.5703125" style="1" bestFit="1" customWidth="1"/>
    <col min="7" max="8" width="13.5703125" style="1" customWidth="1"/>
    <col min="9" max="9" width="10.140625" style="1" bestFit="1" customWidth="1"/>
    <col min="10" max="16384" width="9.140625" style="1"/>
  </cols>
  <sheetData>
    <row r="1" spans="1:9" x14ac:dyDescent="0.25">
      <c r="A1" s="21" t="s">
        <v>77</v>
      </c>
    </row>
    <row r="2" spans="1:9" x14ac:dyDescent="0.25">
      <c r="A2" s="21" t="s">
        <v>79</v>
      </c>
    </row>
    <row r="3" spans="1:9" x14ac:dyDescent="0.25">
      <c r="A3" s="21" t="s">
        <v>49</v>
      </c>
    </row>
    <row r="4" spans="1:9" s="5" customFormat="1" x14ac:dyDescent="0.25">
      <c r="A4"/>
      <c r="B4" s="22">
        <v>2013</v>
      </c>
      <c r="C4" s="22">
        <v>2014</v>
      </c>
      <c r="D4" s="22">
        <v>2015</v>
      </c>
      <c r="E4" s="22">
        <v>2016</v>
      </c>
      <c r="F4" s="22">
        <v>2017</v>
      </c>
      <c r="G4" s="22">
        <v>2018</v>
      </c>
      <c r="H4" s="22">
        <v>2019</v>
      </c>
    </row>
    <row r="5" spans="1:9" x14ac:dyDescent="0.25">
      <c r="A5" s="27" t="s">
        <v>56</v>
      </c>
      <c r="B5" s="1">
        <v>82307980</v>
      </c>
      <c r="C5" s="1">
        <v>75027480</v>
      </c>
      <c r="D5" s="1">
        <v>77813112</v>
      </c>
      <c r="E5" s="1">
        <v>89313905</v>
      </c>
      <c r="F5" s="1">
        <v>101412294</v>
      </c>
      <c r="G5" s="1">
        <v>109221196</v>
      </c>
      <c r="H5" s="1">
        <v>96651994</v>
      </c>
    </row>
    <row r="6" spans="1:9" x14ac:dyDescent="0.25">
      <c r="A6" t="s">
        <v>10</v>
      </c>
      <c r="B6" s="8">
        <v>71232559</v>
      </c>
      <c r="C6" s="8">
        <v>63120056</v>
      </c>
      <c r="D6" s="8">
        <v>67147380</v>
      </c>
      <c r="E6" s="8">
        <v>80768931</v>
      </c>
      <c r="F6" s="8">
        <v>89429231</v>
      </c>
      <c r="G6" s="8">
        <v>95838059</v>
      </c>
      <c r="H6" s="8">
        <v>83318200</v>
      </c>
    </row>
    <row r="7" spans="1:9" x14ac:dyDescent="0.25">
      <c r="A7" s="27" t="s">
        <v>6</v>
      </c>
      <c r="B7" s="9">
        <f>B5-B6</f>
        <v>11075421</v>
      </c>
      <c r="C7" s="9">
        <f>C5-C6</f>
        <v>11907424</v>
      </c>
      <c r="D7" s="9">
        <f t="shared" ref="D7:F7" si="0">D5-D6</f>
        <v>10665732</v>
      </c>
      <c r="E7" s="9">
        <f t="shared" si="0"/>
        <v>8544974</v>
      </c>
      <c r="F7" s="9">
        <f t="shared" si="0"/>
        <v>11983063</v>
      </c>
      <c r="G7" s="9">
        <f>G5-G6</f>
        <v>13383137</v>
      </c>
      <c r="H7" s="9">
        <f>H5-H6</f>
        <v>13333794</v>
      </c>
      <c r="I7" s="10"/>
    </row>
    <row r="8" spans="1:9" x14ac:dyDescent="0.25">
      <c r="A8" s="2"/>
      <c r="C8" s="2"/>
      <c r="D8" s="2"/>
      <c r="E8" s="2"/>
      <c r="F8" s="2"/>
      <c r="G8" s="2"/>
      <c r="H8" s="2"/>
    </row>
    <row r="9" spans="1:9" x14ac:dyDescent="0.25">
      <c r="A9" s="27" t="s">
        <v>57</v>
      </c>
      <c r="B9" s="1">
        <f>SUM(B10)</f>
        <v>4918517</v>
      </c>
      <c r="C9" s="2">
        <f>SUM(C10)</f>
        <v>4862202</v>
      </c>
      <c r="D9" s="2">
        <f t="shared" ref="D9:H9" si="1">SUM(D10)</f>
        <v>4142361</v>
      </c>
      <c r="E9" s="2">
        <f t="shared" si="1"/>
        <v>4200903</v>
      </c>
      <c r="F9" s="2">
        <f t="shared" si="1"/>
        <v>3979511</v>
      </c>
      <c r="G9" s="2">
        <f t="shared" si="1"/>
        <v>3835533</v>
      </c>
      <c r="H9" s="2">
        <f t="shared" si="1"/>
        <v>3627079</v>
      </c>
    </row>
    <row r="10" spans="1:9" x14ac:dyDescent="0.25">
      <c r="A10" s="1" t="s">
        <v>18</v>
      </c>
      <c r="B10" s="3">
        <v>4918517</v>
      </c>
      <c r="C10" s="1">
        <v>4862202</v>
      </c>
      <c r="D10" s="1">
        <v>4142361</v>
      </c>
      <c r="E10" s="1">
        <v>4200903</v>
      </c>
      <c r="F10" s="1">
        <v>3979511</v>
      </c>
      <c r="G10" s="1">
        <v>3835533</v>
      </c>
      <c r="H10" s="1">
        <v>3627079</v>
      </c>
    </row>
    <row r="11" spans="1:9" x14ac:dyDescent="0.25">
      <c r="A11" s="27" t="s">
        <v>7</v>
      </c>
      <c r="B11" s="2">
        <f>B7-B9</f>
        <v>6156904</v>
      </c>
      <c r="C11" s="2">
        <f>C7-C9</f>
        <v>7045222</v>
      </c>
      <c r="D11" s="2">
        <f t="shared" ref="D11:F11" si="2">D7-D9</f>
        <v>6523371</v>
      </c>
      <c r="E11" s="2">
        <f t="shared" si="2"/>
        <v>4344071</v>
      </c>
      <c r="F11" s="2">
        <f t="shared" si="2"/>
        <v>8003552</v>
      </c>
      <c r="G11" s="2">
        <f>G7-G9</f>
        <v>9547604</v>
      </c>
      <c r="H11" s="2">
        <f>H7-H9</f>
        <v>9706715</v>
      </c>
    </row>
    <row r="12" spans="1:9" x14ac:dyDescent="0.25">
      <c r="A12" s="28" t="s">
        <v>58</v>
      </c>
      <c r="B12" s="2"/>
      <c r="C12" s="2"/>
      <c r="D12" s="2"/>
      <c r="E12" s="2"/>
      <c r="F12" s="2"/>
      <c r="G12" s="2"/>
      <c r="H12" s="2"/>
    </row>
    <row r="13" spans="1:9" x14ac:dyDescent="0.25">
      <c r="A13" s="1" t="s">
        <v>11</v>
      </c>
      <c r="B13" s="1">
        <v>7694744</v>
      </c>
      <c r="C13" s="11">
        <v>6253908</v>
      </c>
      <c r="D13" s="1">
        <v>4483325</v>
      </c>
      <c r="E13" s="1">
        <v>2277488</v>
      </c>
      <c r="F13" s="1">
        <v>3262389</v>
      </c>
      <c r="G13" s="1">
        <v>1636254</v>
      </c>
      <c r="H13" s="1">
        <v>865587</v>
      </c>
    </row>
    <row r="14" spans="1:9" x14ac:dyDescent="0.25">
      <c r="A14" s="3" t="s">
        <v>44</v>
      </c>
      <c r="B14" s="1">
        <v>30000</v>
      </c>
      <c r="C14" s="11">
        <v>30000</v>
      </c>
    </row>
    <row r="15" spans="1:9" s="2" customFormat="1" x14ac:dyDescent="0.25">
      <c r="A15" s="27" t="s">
        <v>59</v>
      </c>
      <c r="B15" s="2">
        <f>B11-B13-B14</f>
        <v>-1567840</v>
      </c>
      <c r="C15" s="2">
        <f t="shared" ref="C15:H15" si="3">C11-C13-C14</f>
        <v>761314</v>
      </c>
      <c r="D15" s="2">
        <f t="shared" si="3"/>
        <v>2040046</v>
      </c>
      <c r="E15" s="2">
        <f t="shared" si="3"/>
        <v>2066583</v>
      </c>
      <c r="F15" s="2">
        <f t="shared" si="3"/>
        <v>4741163</v>
      </c>
      <c r="G15" s="2">
        <f t="shared" si="3"/>
        <v>7911350</v>
      </c>
      <c r="H15" s="2">
        <f t="shared" si="3"/>
        <v>8841128</v>
      </c>
    </row>
    <row r="16" spans="1:9" x14ac:dyDescent="0.25">
      <c r="A16" s="1" t="s">
        <v>15</v>
      </c>
      <c r="B16" s="8"/>
      <c r="C16" s="12">
        <v>72563</v>
      </c>
      <c r="D16" s="8">
        <v>132839</v>
      </c>
      <c r="E16" s="8">
        <v>102522</v>
      </c>
      <c r="F16" s="8">
        <v>225770</v>
      </c>
      <c r="G16" s="8">
        <v>376731</v>
      </c>
      <c r="H16" s="8">
        <v>421006</v>
      </c>
    </row>
    <row r="17" spans="1:8" x14ac:dyDescent="0.25">
      <c r="A17" s="27" t="s">
        <v>60</v>
      </c>
      <c r="B17" s="9">
        <f>B15-B16</f>
        <v>-1567840</v>
      </c>
      <c r="C17" s="9">
        <f t="shared" ref="C17:H17" si="4">C15-C16</f>
        <v>688751</v>
      </c>
      <c r="D17" s="9">
        <f t="shared" si="4"/>
        <v>1907207</v>
      </c>
      <c r="E17" s="9">
        <f t="shared" si="4"/>
        <v>1964061</v>
      </c>
      <c r="F17" s="9">
        <f t="shared" si="4"/>
        <v>4515393</v>
      </c>
      <c r="G17" s="9">
        <f t="shared" si="4"/>
        <v>7534619</v>
      </c>
      <c r="H17" s="9">
        <f t="shared" si="4"/>
        <v>8420122</v>
      </c>
    </row>
    <row r="18" spans="1:8" x14ac:dyDescent="0.25">
      <c r="A18"/>
      <c r="B18" s="13"/>
      <c r="C18" s="13"/>
      <c r="D18" s="13"/>
      <c r="E18" s="2"/>
      <c r="F18" s="2"/>
      <c r="G18" s="2"/>
      <c r="H18" s="2"/>
    </row>
    <row r="19" spans="1:8" x14ac:dyDescent="0.25">
      <c r="A19" s="24" t="s">
        <v>61</v>
      </c>
      <c r="B19" s="2">
        <v>0</v>
      </c>
      <c r="C19" s="13">
        <v>-482549</v>
      </c>
      <c r="D19" s="13">
        <v>-630986</v>
      </c>
      <c r="E19" s="2">
        <v>-486976</v>
      </c>
      <c r="F19" s="2">
        <f>F20+F21</f>
        <v>-965457</v>
      </c>
      <c r="G19" s="2">
        <f>G20+G21</f>
        <v>-1644480</v>
      </c>
      <c r="H19" s="2">
        <f>H20+H21</f>
        <v>-1813382</v>
      </c>
    </row>
    <row r="20" spans="1:8" x14ac:dyDescent="0.25">
      <c r="A20" s="1" t="s">
        <v>8</v>
      </c>
      <c r="B20" s="14"/>
      <c r="C20" s="14">
        <v>-482549</v>
      </c>
      <c r="D20" s="14">
        <v>-630986</v>
      </c>
      <c r="E20" s="14">
        <v>-486976</v>
      </c>
      <c r="F20" s="14">
        <v>-1128848</v>
      </c>
      <c r="G20" s="14">
        <v>-1883656</v>
      </c>
      <c r="H20" s="14">
        <v>-2105030</v>
      </c>
    </row>
    <row r="21" spans="1:8" x14ac:dyDescent="0.25">
      <c r="A21" s="3" t="s">
        <v>9</v>
      </c>
      <c r="B21" s="14"/>
      <c r="C21" s="14">
        <v>0</v>
      </c>
      <c r="D21" s="14">
        <v>0</v>
      </c>
      <c r="E21" s="14">
        <v>0</v>
      </c>
      <c r="F21" s="14">
        <v>163391</v>
      </c>
      <c r="G21" s="14">
        <v>239176</v>
      </c>
      <c r="H21" s="14">
        <v>291648</v>
      </c>
    </row>
    <row r="22" spans="1:8" x14ac:dyDescent="0.25">
      <c r="A22" s="27" t="s">
        <v>62</v>
      </c>
      <c r="B22" s="15">
        <f>B17-B19</f>
        <v>-1567840</v>
      </c>
      <c r="C22" s="15">
        <f>C17+C19</f>
        <v>206202</v>
      </c>
      <c r="D22" s="15">
        <f t="shared" ref="D22:F22" si="5">D17+D19</f>
        <v>1276221</v>
      </c>
      <c r="E22" s="15">
        <f t="shared" si="5"/>
        <v>1477085</v>
      </c>
      <c r="F22" s="15">
        <f t="shared" si="5"/>
        <v>3549936</v>
      </c>
      <c r="G22" s="15">
        <f t="shared" ref="G22:H22" si="6">G17+G19</f>
        <v>5890139</v>
      </c>
      <c r="H22" s="15">
        <f t="shared" si="6"/>
        <v>6606740</v>
      </c>
    </row>
    <row r="23" spans="1:8" x14ac:dyDescent="0.25">
      <c r="A23" s="22"/>
      <c r="B23" s="13"/>
      <c r="C23" s="13"/>
      <c r="D23" s="13"/>
      <c r="E23" s="13"/>
      <c r="F23" s="13"/>
      <c r="G23" s="13"/>
      <c r="H23" s="13"/>
    </row>
    <row r="24" spans="1:8" s="7" customFormat="1" x14ac:dyDescent="0.25">
      <c r="A24" s="27" t="s">
        <v>63</v>
      </c>
      <c r="B24" s="16">
        <f>B22/('1'!B41/10)</f>
        <v>-0.43063193170491343</v>
      </c>
      <c r="C24" s="16">
        <f>C22/('1'!C41/10)</f>
        <v>5.6636624643724202E-2</v>
      </c>
      <c r="D24" s="16">
        <f>D22/('1'!D41/10)</f>
        <v>0.35053418366183814</v>
      </c>
      <c r="E24" s="16">
        <f>E22/('1'!E41/10)</f>
        <v>0.40570464259258088</v>
      </c>
      <c r="F24" s="16">
        <f>F22/('1'!F41/10)</f>
        <v>0.94664657073097369</v>
      </c>
      <c r="G24" s="16">
        <f>G22/('1'!G41/10)</f>
        <v>1.5249503431963447</v>
      </c>
      <c r="H24" s="16">
        <f>H22/('1'!H41/10)</f>
        <v>1.5272122390755645</v>
      </c>
    </row>
    <row r="25" spans="1:8" x14ac:dyDescent="0.25">
      <c r="A25" s="28" t="s">
        <v>64</v>
      </c>
      <c r="B25" s="1">
        <f>'1'!B41/10</f>
        <v>3640789</v>
      </c>
      <c r="C25" s="1">
        <f>'1'!C41/10</f>
        <v>3640789</v>
      </c>
      <c r="D25" s="1">
        <f>'1'!D41/10</f>
        <v>3640789</v>
      </c>
      <c r="E25" s="1">
        <f>'1'!E41/10</f>
        <v>3640789</v>
      </c>
      <c r="F25" s="1">
        <f>'1'!F41/10</f>
        <v>3750012</v>
      </c>
      <c r="G25" s="1">
        <f>'1'!G41/10</f>
        <v>3862512</v>
      </c>
      <c r="H25" s="1">
        <f>'1'!H41/10</f>
        <v>4326013</v>
      </c>
    </row>
    <row r="48" spans="1:1" x14ac:dyDescent="0.25">
      <c r="A4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L17" sqref="L17"/>
    </sheetView>
  </sheetViews>
  <sheetFormatPr defaultRowHeight="15" x14ac:dyDescent="0.25"/>
  <cols>
    <col min="1" max="1" width="39.7109375" style="1" customWidth="1"/>
    <col min="2" max="6" width="13.85546875" style="1" bestFit="1" customWidth="1"/>
    <col min="7" max="8" width="12.7109375" style="1" bestFit="1" customWidth="1"/>
    <col min="9" max="16384" width="9.140625" style="1"/>
  </cols>
  <sheetData>
    <row r="1" spans="1:8" x14ac:dyDescent="0.25">
      <c r="A1" s="21" t="s">
        <v>77</v>
      </c>
    </row>
    <row r="2" spans="1:8" x14ac:dyDescent="0.25">
      <c r="A2" s="21" t="s">
        <v>80</v>
      </c>
    </row>
    <row r="3" spans="1:8" x14ac:dyDescent="0.25">
      <c r="A3" s="21" t="s">
        <v>49</v>
      </c>
    </row>
    <row r="4" spans="1:8" s="5" customFormat="1" x14ac:dyDescent="0.25">
      <c r="A4"/>
      <c r="B4" s="22">
        <v>2013</v>
      </c>
      <c r="C4" s="22">
        <v>2014</v>
      </c>
      <c r="D4" s="22">
        <v>2015</v>
      </c>
      <c r="E4" s="22">
        <v>2016</v>
      </c>
      <c r="F4" s="22">
        <v>2017</v>
      </c>
      <c r="G4" s="22">
        <v>2018</v>
      </c>
      <c r="H4" s="22">
        <v>2019</v>
      </c>
    </row>
    <row r="5" spans="1:8" x14ac:dyDescent="0.25">
      <c r="A5" s="27" t="s">
        <v>65</v>
      </c>
    </row>
    <row r="6" spans="1:8" x14ac:dyDescent="0.25">
      <c r="A6" s="1" t="s">
        <v>16</v>
      </c>
      <c r="B6" s="1">
        <v>84679297</v>
      </c>
      <c r="C6" s="1">
        <v>76087615</v>
      </c>
      <c r="D6" s="1">
        <v>78910828</v>
      </c>
      <c r="E6" s="1">
        <v>91315547</v>
      </c>
      <c r="F6" s="1">
        <v>101309786</v>
      </c>
      <c r="G6" s="1">
        <v>109351646</v>
      </c>
      <c r="H6" s="1">
        <v>96621034</v>
      </c>
    </row>
    <row r="7" spans="1:8" x14ac:dyDescent="0.25">
      <c r="A7" s="1" t="s">
        <v>22</v>
      </c>
      <c r="B7" s="1">
        <v>-74415337</v>
      </c>
      <c r="C7" s="1">
        <v>-61022513</v>
      </c>
      <c r="D7" s="1">
        <v>-62453948</v>
      </c>
      <c r="E7" s="1">
        <v>-78476916</v>
      </c>
      <c r="F7" s="1">
        <v>-86893999</v>
      </c>
      <c r="G7" s="1">
        <v>-98701121</v>
      </c>
      <c r="H7" s="1">
        <v>-82551395</v>
      </c>
    </row>
    <row r="8" spans="1:8" x14ac:dyDescent="0.25">
      <c r="A8" s="1" t="s">
        <v>31</v>
      </c>
      <c r="C8" s="1">
        <v>0</v>
      </c>
      <c r="D8" s="1">
        <v>0</v>
      </c>
      <c r="E8" s="1">
        <v>-2277488</v>
      </c>
      <c r="F8" s="1">
        <v>-3262389</v>
      </c>
      <c r="G8" s="1">
        <v>-1636254</v>
      </c>
      <c r="H8" s="1">
        <v>-865587</v>
      </c>
    </row>
    <row r="9" spans="1:8" x14ac:dyDescent="0.25">
      <c r="A9" s="1" t="s">
        <v>23</v>
      </c>
      <c r="C9" s="1">
        <v>0</v>
      </c>
      <c r="D9" s="1">
        <v>0</v>
      </c>
      <c r="E9" s="1">
        <v>-809848</v>
      </c>
      <c r="F9" s="1">
        <v>-953725</v>
      </c>
      <c r="G9" s="1">
        <v>-923617</v>
      </c>
      <c r="H9" s="1">
        <v>-3398714</v>
      </c>
    </row>
    <row r="10" spans="1:8" x14ac:dyDescent="0.25">
      <c r="A10" s="2"/>
      <c r="B10" s="2">
        <f>SUM(B6:B9)</f>
        <v>10263960</v>
      </c>
      <c r="C10" s="2">
        <f t="shared" ref="C10:H10" si="0">SUM(C6:C9)</f>
        <v>15065102</v>
      </c>
      <c r="D10" s="2">
        <f t="shared" si="0"/>
        <v>16456880</v>
      </c>
      <c r="E10" s="2">
        <f t="shared" si="0"/>
        <v>9751295</v>
      </c>
      <c r="F10" s="2">
        <f t="shared" si="0"/>
        <v>10199673</v>
      </c>
      <c r="G10" s="2">
        <f t="shared" si="0"/>
        <v>8090654</v>
      </c>
      <c r="H10" s="2">
        <f t="shared" si="0"/>
        <v>9805338</v>
      </c>
    </row>
    <row r="12" spans="1:8" x14ac:dyDescent="0.25">
      <c r="A12" s="27" t="s">
        <v>66</v>
      </c>
    </row>
    <row r="13" spans="1:8" ht="30" x14ac:dyDescent="0.25">
      <c r="A13" s="17" t="s">
        <v>32</v>
      </c>
      <c r="B13" s="1">
        <v>-1451687</v>
      </c>
      <c r="C13" s="1">
        <v>-2541995</v>
      </c>
      <c r="D13" s="1">
        <v>-1231290</v>
      </c>
      <c r="E13" s="1">
        <v>-137630</v>
      </c>
      <c r="F13" s="1">
        <v>0</v>
      </c>
    </row>
    <row r="14" spans="1:8" x14ac:dyDescent="0.25">
      <c r="A14" s="17" t="s">
        <v>40</v>
      </c>
      <c r="B14" s="1">
        <v>1010747</v>
      </c>
      <c r="C14" s="1">
        <v>-961550</v>
      </c>
      <c r="D14" s="3">
        <v>579278</v>
      </c>
      <c r="E14" s="1">
        <v>0</v>
      </c>
      <c r="F14" s="1">
        <v>0</v>
      </c>
    </row>
    <row r="15" spans="1:8" x14ac:dyDescent="0.25">
      <c r="A15" s="22"/>
      <c r="B15" s="2">
        <f>SUM(B13:B14)</f>
        <v>-440940</v>
      </c>
      <c r="C15" s="2">
        <f t="shared" ref="C15:H15" si="1">SUM(C13:C14)</f>
        <v>-3503545</v>
      </c>
      <c r="D15" s="2">
        <f t="shared" si="1"/>
        <v>-652012</v>
      </c>
      <c r="E15" s="2">
        <f t="shared" si="1"/>
        <v>-137630</v>
      </c>
      <c r="F15" s="2">
        <f t="shared" si="1"/>
        <v>0</v>
      </c>
      <c r="G15" s="2">
        <f t="shared" si="1"/>
        <v>0</v>
      </c>
      <c r="H15" s="2">
        <f t="shared" si="1"/>
        <v>0</v>
      </c>
    </row>
    <row r="16" spans="1:8" x14ac:dyDescent="0.25">
      <c r="A16"/>
    </row>
    <row r="17" spans="1:8" x14ac:dyDescent="0.25">
      <c r="A17" s="27" t="s">
        <v>67</v>
      </c>
    </row>
    <row r="18" spans="1:8" x14ac:dyDescent="0.25">
      <c r="A18" s="3" t="s">
        <v>41</v>
      </c>
      <c r="B18" s="1">
        <v>-695</v>
      </c>
      <c r="C18" s="1">
        <v>0</v>
      </c>
      <c r="D18" s="1">
        <v>0</v>
      </c>
      <c r="E18" s="1">
        <v>0</v>
      </c>
      <c r="F18" s="1">
        <v>0</v>
      </c>
      <c r="H18" s="1">
        <v>-1151754</v>
      </c>
    </row>
    <row r="19" spans="1:8" x14ac:dyDescent="0.25">
      <c r="A19" s="1" t="s">
        <v>28</v>
      </c>
      <c r="C19" s="1">
        <v>0</v>
      </c>
      <c r="D19" s="1">
        <v>0</v>
      </c>
      <c r="E19" s="1">
        <v>4169732</v>
      </c>
      <c r="F19" s="1">
        <v>-774898</v>
      </c>
      <c r="G19" s="1">
        <v>2449360</v>
      </c>
      <c r="H19" s="1">
        <v>-5036148</v>
      </c>
    </row>
    <row r="20" spans="1:8" x14ac:dyDescent="0.25">
      <c r="A20" s="1" t="s">
        <v>37</v>
      </c>
      <c r="B20" s="1">
        <v>-9808322</v>
      </c>
      <c r="C20" s="1">
        <v>-11385019</v>
      </c>
      <c r="D20" s="1">
        <v>-16519426</v>
      </c>
      <c r="E20" s="1">
        <v>0</v>
      </c>
      <c r="F20" s="1">
        <v>0</v>
      </c>
    </row>
    <row r="21" spans="1:8" x14ac:dyDescent="0.25">
      <c r="A21" s="1" t="s">
        <v>33</v>
      </c>
      <c r="C21" s="1">
        <v>0</v>
      </c>
      <c r="D21" s="1">
        <v>0</v>
      </c>
      <c r="E21" s="1">
        <v>-13235314</v>
      </c>
      <c r="F21" s="1">
        <v>-8865856</v>
      </c>
      <c r="G21" s="1">
        <v>-10835314</v>
      </c>
      <c r="H21" s="1">
        <v>-1225865</v>
      </c>
    </row>
    <row r="22" spans="1:8" x14ac:dyDescent="0.25">
      <c r="A22" s="22"/>
      <c r="B22" s="18">
        <f>SUM(B18:B21)</f>
        <v>-9809017</v>
      </c>
      <c r="C22" s="18">
        <f t="shared" ref="C22:F22" si="2">SUM(C18:C21)</f>
        <v>-11385019</v>
      </c>
      <c r="D22" s="18">
        <f t="shared" si="2"/>
        <v>-16519426</v>
      </c>
      <c r="E22" s="18">
        <f t="shared" si="2"/>
        <v>-9065582</v>
      </c>
      <c r="F22" s="18">
        <f t="shared" si="2"/>
        <v>-9640754</v>
      </c>
      <c r="G22" s="18">
        <f>SUM(G18:G21)</f>
        <v>-8385954</v>
      </c>
      <c r="H22" s="18">
        <f>SUM(H18:H21)</f>
        <v>-7413767</v>
      </c>
    </row>
    <row r="23" spans="1:8" x14ac:dyDescent="0.25">
      <c r="A23"/>
    </row>
    <row r="24" spans="1:8" x14ac:dyDescent="0.25">
      <c r="A24" s="22" t="s">
        <v>68</v>
      </c>
      <c r="B24" s="2">
        <f>B10+B15+B22</f>
        <v>14003</v>
      </c>
      <c r="C24" s="2">
        <f t="shared" ref="C24:H24" si="3">C10+C15+C22</f>
        <v>176538</v>
      </c>
      <c r="D24" s="2">
        <f t="shared" si="3"/>
        <v>-714558</v>
      </c>
      <c r="E24" s="2">
        <f t="shared" si="3"/>
        <v>548083</v>
      </c>
      <c r="F24" s="2">
        <f t="shared" si="3"/>
        <v>558919</v>
      </c>
      <c r="G24" s="2">
        <f t="shared" si="3"/>
        <v>-295300</v>
      </c>
      <c r="H24" s="2">
        <f t="shared" si="3"/>
        <v>2391571</v>
      </c>
    </row>
    <row r="25" spans="1:8" x14ac:dyDescent="0.25">
      <c r="A25" s="28" t="s">
        <v>69</v>
      </c>
      <c r="B25" s="1">
        <v>2151618</v>
      </c>
      <c r="C25" s="1">
        <v>2165621</v>
      </c>
      <c r="D25" s="1">
        <v>2342159</v>
      </c>
      <c r="E25" s="1">
        <v>1627601</v>
      </c>
      <c r="F25" s="1">
        <v>2175684</v>
      </c>
      <c r="G25" s="1">
        <v>2734603</v>
      </c>
      <c r="H25" s="1">
        <v>2439303</v>
      </c>
    </row>
    <row r="26" spans="1:8" x14ac:dyDescent="0.25">
      <c r="A26" s="27" t="s">
        <v>70</v>
      </c>
      <c r="B26" s="2">
        <f>B24+B25</f>
        <v>2165621</v>
      </c>
      <c r="C26" s="2">
        <f t="shared" ref="C26:H26" si="4">C24+C25</f>
        <v>2342159</v>
      </c>
      <c r="D26" s="2">
        <f t="shared" si="4"/>
        <v>1627601</v>
      </c>
      <c r="E26" s="2">
        <f t="shared" si="4"/>
        <v>2175684</v>
      </c>
      <c r="F26" s="2">
        <f t="shared" si="4"/>
        <v>2734603</v>
      </c>
      <c r="G26" s="2">
        <f t="shared" si="4"/>
        <v>2439303</v>
      </c>
      <c r="H26" s="2">
        <f t="shared" si="4"/>
        <v>4830874</v>
      </c>
    </row>
    <row r="27" spans="1:8" x14ac:dyDescent="0.25">
      <c r="A27"/>
      <c r="B27" s="2"/>
      <c r="C27" s="2"/>
      <c r="D27" s="2"/>
      <c r="E27" s="2"/>
      <c r="F27" s="2"/>
    </row>
    <row r="28" spans="1:8" s="7" customFormat="1" x14ac:dyDescent="0.25">
      <c r="A28" s="27" t="s">
        <v>71</v>
      </c>
      <c r="B28" s="7">
        <f>B10/('1'!B41/10)</f>
        <v>2.8191581550043137</v>
      </c>
      <c r="C28" s="7">
        <f>C10/('1'!C41/10)</f>
        <v>4.1378673688587835</v>
      </c>
      <c r="D28" s="7">
        <f>D10/('1'!D41/10)</f>
        <v>4.520141101283266</v>
      </c>
      <c r="E28" s="7">
        <f>E10/('1'!E41/10)</f>
        <v>2.6783466440928052</v>
      </c>
      <c r="F28" s="7">
        <f>F10/('1'!F41/10)</f>
        <v>2.7199040963068919</v>
      </c>
      <c r="G28" s="7">
        <f>G10/('1'!G41/10)</f>
        <v>2.0946611945801075</v>
      </c>
      <c r="H28" s="7">
        <f>H10/('1'!H41/10)</f>
        <v>2.2665992913104978</v>
      </c>
    </row>
    <row r="29" spans="1:8" x14ac:dyDescent="0.25">
      <c r="A29" s="27" t="s">
        <v>72</v>
      </c>
      <c r="B29" s="1">
        <f>'1'!B41/10</f>
        <v>3640789</v>
      </c>
      <c r="C29" s="1">
        <f>'1'!C41/10</f>
        <v>3640789</v>
      </c>
      <c r="D29" s="1">
        <f>'1'!D41/10</f>
        <v>3640789</v>
      </c>
      <c r="E29" s="1">
        <f>'1'!E41/10</f>
        <v>3640789</v>
      </c>
      <c r="F29" s="1">
        <f>'1'!F41/10</f>
        <v>3750012</v>
      </c>
      <c r="G29" s="1">
        <f>'1'!G41/10</f>
        <v>3862512</v>
      </c>
      <c r="H29" s="1">
        <f>'1'!H41/10</f>
        <v>4326013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1" max="1" width="16.5703125" bestFit="1" customWidth="1"/>
  </cols>
  <sheetData>
    <row r="1" spans="1:9" s="1" customFormat="1" x14ac:dyDescent="0.25">
      <c r="A1" s="21" t="s">
        <v>77</v>
      </c>
    </row>
    <row r="2" spans="1:9" s="1" customFormat="1" x14ac:dyDescent="0.25">
      <c r="A2" s="21" t="s">
        <v>73</v>
      </c>
    </row>
    <row r="3" spans="1:9" s="1" customFormat="1" x14ac:dyDescent="0.25">
      <c r="A3" s="21" t="s">
        <v>49</v>
      </c>
    </row>
    <row r="4" spans="1:9" s="5" customFormat="1" ht="15.75" x14ac:dyDescent="0.25">
      <c r="A4"/>
      <c r="B4" s="22">
        <v>2013</v>
      </c>
      <c r="C4" s="22">
        <v>2014</v>
      </c>
      <c r="D4" s="22">
        <v>2015</v>
      </c>
      <c r="E4" s="22">
        <v>2016</v>
      </c>
      <c r="F4" s="22">
        <v>2017</v>
      </c>
      <c r="G4" s="22">
        <v>2018</v>
      </c>
      <c r="H4" s="6"/>
      <c r="I4" s="6"/>
    </row>
    <row r="5" spans="1:9" x14ac:dyDescent="0.25">
      <c r="A5" t="s">
        <v>74</v>
      </c>
      <c r="B5" s="19">
        <f>'2'!B22/'1'!B20</f>
        <v>-1.4540152648603283E-2</v>
      </c>
      <c r="C5" s="19">
        <f>'2'!C22/'1'!C20</f>
        <v>2.1191905259906278E-3</v>
      </c>
      <c r="D5" s="19">
        <f>'2'!D22/'1'!D20</f>
        <v>1.3725439965061684E-2</v>
      </c>
      <c r="E5" s="19">
        <f>'2'!E22/'1'!E20</f>
        <v>1.8502797914262167E-2</v>
      </c>
      <c r="F5" s="19">
        <f>'2'!F22/'1'!F20</f>
        <v>4.9101784911106325E-2</v>
      </c>
      <c r="G5" s="19">
        <f>'2'!G22/'1'!G20</f>
        <v>8.5173253927319809E-2</v>
      </c>
    </row>
    <row r="6" spans="1:9" x14ac:dyDescent="0.25">
      <c r="A6" t="s">
        <v>75</v>
      </c>
      <c r="B6" s="19">
        <f>'2'!B22/'1'!B40</f>
        <v>-7.584544371984013E-2</v>
      </c>
      <c r="C6" s="19">
        <f>'2'!C22/'1'!C40</f>
        <v>9.8766560361924684E-3</v>
      </c>
      <c r="D6" s="19">
        <f>'2'!D22/'1'!D40</f>
        <v>5.7606966888726539E-2</v>
      </c>
      <c r="E6" s="19">
        <f>'2'!E22/'1'!E40</f>
        <v>6.2633512589714058E-2</v>
      </c>
      <c r="F6" s="19">
        <f>'2'!F22/'1'!F40</f>
        <v>0.33176677403331467</v>
      </c>
      <c r="G6" s="19">
        <f>'2'!G22/'1'!G40</f>
        <v>0.35503652329436702</v>
      </c>
    </row>
    <row r="7" spans="1:9" x14ac:dyDescent="0.25">
      <c r="A7" t="s">
        <v>45</v>
      </c>
      <c r="B7" s="19">
        <f>'1'!B25/'1'!B40</f>
        <v>1.3913781439886932</v>
      </c>
      <c r="C7" s="19">
        <f>'1'!C25/'1'!C40</f>
        <v>0.84371531289297286</v>
      </c>
      <c r="D7" s="19">
        <f>'1'!D25/'1'!D40</f>
        <v>0.1970848971074439</v>
      </c>
      <c r="E7" s="19">
        <f>'1'!E25/'1'!E40</f>
        <v>0.12004758346505967</v>
      </c>
      <c r="F7" s="19">
        <f>'1'!F25/'1'!F40</f>
        <v>0.36882382819965615</v>
      </c>
      <c r="G7" s="19">
        <f>'1'!G25/'1'!G40</f>
        <v>0.16398713845748047</v>
      </c>
    </row>
    <row r="8" spans="1:9" x14ac:dyDescent="0.25">
      <c r="A8" t="s">
        <v>46</v>
      </c>
      <c r="B8" s="20">
        <f>'1'!B12/'1'!B31</f>
        <v>0.91322460415749174</v>
      </c>
      <c r="C8" s="20">
        <f>'1'!C12/'1'!C31</f>
        <v>0.63387454298870705</v>
      </c>
      <c r="D8" s="20">
        <f>'1'!D12/'1'!D31</f>
        <v>0.59633196500407692</v>
      </c>
      <c r="E8" s="20">
        <f>'1'!E12/'1'!E31</f>
        <v>0.48849602769728501</v>
      </c>
      <c r="F8" s="20">
        <f>'1'!F12/'1'!F31</f>
        <v>0.59793302389697522</v>
      </c>
      <c r="G8" s="20">
        <f>'1'!G12/'1'!G31</f>
        <v>0.76842075179829183</v>
      </c>
    </row>
    <row r="9" spans="1:9" x14ac:dyDescent="0.25">
      <c r="A9" t="s">
        <v>47</v>
      </c>
      <c r="B9" s="19">
        <f>'2'!B22/'2'!B5</f>
        <v>-1.9048456783898719E-2</v>
      </c>
      <c r="C9" s="19">
        <f>'2'!C22/'2'!C5</f>
        <v>2.7483530034595324E-3</v>
      </c>
      <c r="D9" s="19">
        <f>'2'!D22/'2'!D5</f>
        <v>1.6401104739262966E-2</v>
      </c>
      <c r="E9" s="19">
        <f>'2'!E22/'2'!E5</f>
        <v>1.6538130316886269E-2</v>
      </c>
      <c r="F9" s="19">
        <f>'2'!F22/'2'!F5</f>
        <v>3.5004986673509229E-2</v>
      </c>
      <c r="G9" s="19">
        <f>'2'!G22/'2'!G5</f>
        <v>5.3928534164742165E-2</v>
      </c>
    </row>
    <row r="10" spans="1:9" x14ac:dyDescent="0.25">
      <c r="A10" t="s">
        <v>48</v>
      </c>
      <c r="B10" s="19">
        <f>'2'!B11/'2'!B5</f>
        <v>7.4803245080246161E-2</v>
      </c>
      <c r="C10" s="19">
        <f>'2'!C11/'2'!C5</f>
        <v>9.3901887681686766E-2</v>
      </c>
      <c r="D10" s="19">
        <f>'2'!D11/'2'!D5</f>
        <v>8.3833827388885312E-2</v>
      </c>
      <c r="E10" s="19">
        <f>'2'!E11/'2'!E5</f>
        <v>4.8638238357174061E-2</v>
      </c>
      <c r="F10" s="19">
        <f>'2'!F11/'2'!F5</f>
        <v>7.8920924518283753E-2</v>
      </c>
      <c r="G10" s="19">
        <f>'2'!G11/'2'!G5</f>
        <v>8.7415303527714525E-2</v>
      </c>
    </row>
    <row r="11" spans="1:9" x14ac:dyDescent="0.25">
      <c r="A11" t="s">
        <v>76</v>
      </c>
      <c r="B11" s="19">
        <f>'2'!B22/('1'!B40+'1'!B25)</f>
        <v>-3.1716206786658138E-2</v>
      </c>
      <c r="C11" s="19">
        <f>'2'!C22/('1'!C40+'1'!C25)</f>
        <v>5.3569311743118363E-3</v>
      </c>
      <c r="D11" s="19">
        <f>'2'!D22/('1'!D40+'1'!D25)</f>
        <v>4.8122707944878572E-2</v>
      </c>
      <c r="E11" s="19">
        <f>'2'!E22/('1'!E40+'1'!E25)</f>
        <v>5.5920403306390358E-2</v>
      </c>
      <c r="F11" s="19">
        <f>'2'!F22/('1'!F40+'1'!F25)</f>
        <v>0.24237361097787907</v>
      </c>
      <c r="G11" s="19">
        <f>'2'!G22/('1'!G40+'1'!G25)</f>
        <v>0.30501756554188614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cp:lastPrinted>2020-01-09T08:26:53Z</cp:lastPrinted>
  <dcterms:created xsi:type="dcterms:W3CDTF">2017-04-17T04:07:28Z</dcterms:created>
  <dcterms:modified xsi:type="dcterms:W3CDTF">2020-04-11T14:33:30Z</dcterms:modified>
</cp:coreProperties>
</file>