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31" i="3" l="1"/>
  <c r="C41" i="2" l="1"/>
  <c r="H41" i="3" l="1"/>
  <c r="H36" i="3"/>
  <c r="H24" i="3"/>
  <c r="H16" i="3"/>
  <c r="H25" i="3" s="1"/>
  <c r="H42" i="2"/>
  <c r="H39" i="2"/>
  <c r="H32" i="2"/>
  <c r="H25" i="2"/>
  <c r="H12" i="2"/>
  <c r="H6" i="2"/>
  <c r="H5" i="4" s="1"/>
  <c r="H53" i="1"/>
  <c r="H47" i="1"/>
  <c r="H52" i="1" s="1"/>
  <c r="H39" i="1"/>
  <c r="H22" i="1"/>
  <c r="H12" i="4" s="1"/>
  <c r="H18" i="1"/>
  <c r="H13" i="1"/>
  <c r="H9" i="1"/>
  <c r="H40" i="3" l="1"/>
  <c r="H37" i="3"/>
  <c r="H39" i="3" s="1"/>
  <c r="H13" i="2"/>
  <c r="H26" i="2" s="1"/>
  <c r="H33" i="2" s="1"/>
  <c r="H49" i="1"/>
  <c r="H26" i="1"/>
  <c r="C41" i="3"/>
  <c r="D41" i="3"/>
  <c r="E41" i="3"/>
  <c r="F41" i="3"/>
  <c r="G41" i="3"/>
  <c r="B41" i="3"/>
  <c r="C42" i="2"/>
  <c r="D42" i="2"/>
  <c r="E42" i="2"/>
  <c r="F42" i="2"/>
  <c r="G42" i="2"/>
  <c r="B42" i="2"/>
  <c r="C53" i="1"/>
  <c r="D53" i="1"/>
  <c r="E53" i="1"/>
  <c r="F53" i="1"/>
  <c r="G53" i="1"/>
  <c r="B53" i="1"/>
  <c r="B47" i="1"/>
  <c r="C39" i="1"/>
  <c r="E39" i="1"/>
  <c r="F39" i="1"/>
  <c r="G39" i="1"/>
  <c r="B39" i="1"/>
  <c r="H40" i="2" l="1"/>
  <c r="H6" i="4"/>
  <c r="B49" i="1"/>
  <c r="H11" i="4"/>
  <c r="H41" i="2" l="1"/>
  <c r="H8" i="4"/>
  <c r="H7" i="4"/>
  <c r="H9" i="4"/>
  <c r="E31" i="3"/>
  <c r="G31" i="3"/>
  <c r="F32" i="2"/>
  <c r="C6" i="2" l="1"/>
  <c r="C5" i="4" s="1"/>
  <c r="D6" i="2"/>
  <c r="D5" i="4" s="1"/>
  <c r="E6" i="2"/>
  <c r="E5" i="4" s="1"/>
  <c r="F6" i="2"/>
  <c r="F5" i="4" s="1"/>
  <c r="G6" i="2"/>
  <c r="G5" i="4" s="1"/>
  <c r="B6" i="2"/>
  <c r="B5" i="4" s="1"/>
  <c r="G36" i="3"/>
  <c r="F36" i="3"/>
  <c r="E36" i="3"/>
  <c r="D36" i="3"/>
  <c r="C36" i="3"/>
  <c r="B36" i="3"/>
  <c r="F31" i="3"/>
  <c r="B31" i="3"/>
  <c r="G24" i="3"/>
  <c r="F24" i="3"/>
  <c r="E24" i="3"/>
  <c r="D24" i="3"/>
  <c r="C24" i="3"/>
  <c r="B24" i="3"/>
  <c r="G16" i="3"/>
  <c r="F16" i="3"/>
  <c r="E16" i="3"/>
  <c r="D16" i="3"/>
  <c r="C16" i="3"/>
  <c r="B16" i="3"/>
  <c r="G39" i="2"/>
  <c r="F39" i="2"/>
  <c r="E39" i="2"/>
  <c r="D39" i="2"/>
  <c r="C39" i="2"/>
  <c r="B39" i="2"/>
  <c r="G32" i="2"/>
  <c r="E32" i="2"/>
  <c r="D32" i="2"/>
  <c r="C32" i="2"/>
  <c r="B32" i="2"/>
  <c r="G25" i="2"/>
  <c r="F25" i="2"/>
  <c r="E25" i="2"/>
  <c r="D25" i="2"/>
  <c r="C25" i="2"/>
  <c r="B25" i="2"/>
  <c r="G12" i="2"/>
  <c r="F12" i="2"/>
  <c r="E12" i="2"/>
  <c r="D12" i="2"/>
  <c r="D13" i="2" s="1"/>
  <c r="C12" i="2"/>
  <c r="B12" i="2"/>
  <c r="D25" i="3" l="1"/>
  <c r="D37" i="3" s="1"/>
  <c r="D39" i="3" s="1"/>
  <c r="C13" i="2"/>
  <c r="C26" i="2" s="1"/>
  <c r="C33" i="2" s="1"/>
  <c r="G13" i="2"/>
  <c r="G26" i="2" s="1"/>
  <c r="G33" i="2" s="1"/>
  <c r="C25" i="3"/>
  <c r="C40" i="3" s="1"/>
  <c r="B25" i="3"/>
  <c r="F25" i="3"/>
  <c r="F13" i="2"/>
  <c r="F26" i="2" s="1"/>
  <c r="F33" i="2" s="1"/>
  <c r="B13" i="2"/>
  <c r="B26" i="2" s="1"/>
  <c r="B33" i="2" s="1"/>
  <c r="D26" i="2"/>
  <c r="D33" i="2" s="1"/>
  <c r="E25" i="3"/>
  <c r="E13" i="2"/>
  <c r="E26" i="2" s="1"/>
  <c r="E33" i="2" s="1"/>
  <c r="G25" i="3"/>
  <c r="B22" i="1"/>
  <c r="B18" i="1"/>
  <c r="B13" i="1"/>
  <c r="B9" i="1"/>
  <c r="C37" i="3" l="1"/>
  <c r="C39" i="3" s="1"/>
  <c r="G6" i="4"/>
  <c r="G40" i="2"/>
  <c r="D40" i="3"/>
  <c r="D40" i="2"/>
  <c r="D6" i="4"/>
  <c r="B40" i="2"/>
  <c r="B9" i="4" s="1"/>
  <c r="B6" i="4"/>
  <c r="E40" i="2"/>
  <c r="E6" i="4"/>
  <c r="F40" i="2"/>
  <c r="F6" i="4"/>
  <c r="C40" i="2"/>
  <c r="C6" i="4"/>
  <c r="G41" i="2"/>
  <c r="G7" i="4"/>
  <c r="B11" i="4"/>
  <c r="B12" i="4"/>
  <c r="F37" i="3"/>
  <c r="F39" i="3" s="1"/>
  <c r="F40" i="3"/>
  <c r="G37" i="3"/>
  <c r="G39" i="3" s="1"/>
  <c r="G40" i="3"/>
  <c r="E37" i="3"/>
  <c r="E39" i="3" s="1"/>
  <c r="E40" i="3"/>
  <c r="B37" i="3"/>
  <c r="B39" i="3" s="1"/>
  <c r="B40" i="3"/>
  <c r="B52" i="1"/>
  <c r="B26" i="1"/>
  <c r="C47" i="1"/>
  <c r="C49" i="1" s="1"/>
  <c r="E47" i="1"/>
  <c r="E49" i="1" s="1"/>
  <c r="F47" i="1"/>
  <c r="F49" i="1" s="1"/>
  <c r="G47" i="1"/>
  <c r="G49" i="1" s="1"/>
  <c r="C22" i="1"/>
  <c r="E22" i="1"/>
  <c r="F22" i="1"/>
  <c r="G22" i="1"/>
  <c r="C18" i="1"/>
  <c r="E18" i="1"/>
  <c r="F18" i="1"/>
  <c r="G18" i="1"/>
  <c r="C13" i="1"/>
  <c r="E13" i="1"/>
  <c r="F13" i="1"/>
  <c r="G13" i="1"/>
  <c r="C9" i="1"/>
  <c r="E9" i="1"/>
  <c r="E26" i="1" s="1"/>
  <c r="F9" i="1"/>
  <c r="G9" i="1"/>
  <c r="D32" i="1"/>
  <c r="D39" i="1" s="1"/>
  <c r="D49" i="1" s="1"/>
  <c r="D47" i="1"/>
  <c r="D22" i="1"/>
  <c r="D18" i="1"/>
  <c r="D13" i="1"/>
  <c r="D9" i="1"/>
  <c r="C7" i="4" l="1"/>
  <c r="E41" i="2"/>
  <c r="E7" i="4"/>
  <c r="D41" i="2"/>
  <c r="D7" i="4"/>
  <c r="E8" i="4"/>
  <c r="F41" i="2"/>
  <c r="F7" i="4"/>
  <c r="B41" i="2"/>
  <c r="B7" i="4"/>
  <c r="E9" i="4"/>
  <c r="G9" i="4"/>
  <c r="D9" i="4"/>
  <c r="F9" i="4"/>
  <c r="C26" i="1"/>
  <c r="C8" i="4" s="1"/>
  <c r="G11" i="4"/>
  <c r="G12" i="4"/>
  <c r="D11" i="4"/>
  <c r="D12" i="4"/>
  <c r="F12" i="4"/>
  <c r="F11" i="4"/>
  <c r="E12" i="4"/>
  <c r="E11" i="4"/>
  <c r="C11" i="4"/>
  <c r="C12" i="4"/>
  <c r="C52" i="1"/>
  <c r="C9" i="4"/>
  <c r="B8" i="4"/>
  <c r="G52" i="1"/>
  <c r="G26" i="1"/>
  <c r="G8" i="4" s="1"/>
  <c r="F52" i="1"/>
  <c r="D26" i="1"/>
  <c r="D8" i="4" s="1"/>
  <c r="D52" i="1"/>
  <c r="E52" i="1"/>
  <c r="F26" i="1"/>
  <c r="F8" i="4" l="1"/>
</calcChain>
</file>

<file path=xl/sharedStrings.xml><?xml version="1.0" encoding="utf-8"?>
<sst xmlns="http://schemas.openxmlformats.org/spreadsheetml/2006/main" count="122" uniqueCount="115">
  <si>
    <t>Cash in hand</t>
  </si>
  <si>
    <t>Bal. with Bangaldesh Bank</t>
  </si>
  <si>
    <t>Inside bangladesh</t>
  </si>
  <si>
    <t>Outside Bangladesh</t>
  </si>
  <si>
    <t>In Bangladesh</t>
  </si>
  <si>
    <t>Term deposit</t>
  </si>
  <si>
    <t>Schmeme deposit</t>
  </si>
  <si>
    <t>Other deposit</t>
  </si>
  <si>
    <t>Advances rent &amp; installments</t>
  </si>
  <si>
    <t>Bill payable</t>
  </si>
  <si>
    <t>Share capital</t>
  </si>
  <si>
    <t>Statory reserve</t>
  </si>
  <si>
    <t>General reserve</t>
  </si>
  <si>
    <t>Cpatal reserve for bonus issue</t>
  </si>
  <si>
    <t>Revaluation surplus on land &amp; building</t>
  </si>
  <si>
    <t>Retained earning</t>
  </si>
  <si>
    <t>Interest income</t>
  </si>
  <si>
    <t>Less:Interest paid on deposit &amp; borrowing etc</t>
  </si>
  <si>
    <t>Income from investment in securities</t>
  </si>
  <si>
    <t>Commission , exchnage and brokerage</t>
  </si>
  <si>
    <t>Other operating income</t>
  </si>
  <si>
    <t>Salaries and allowances</t>
  </si>
  <si>
    <t>Rent ,taxes , insurance,electricity etc</t>
  </si>
  <si>
    <t>Legal expenses</t>
  </si>
  <si>
    <t>Postage ,stamps, telecommunication etc</t>
  </si>
  <si>
    <t>Stationery, priniting , advertising etc</t>
  </si>
  <si>
    <t>Managong directors salary &amp; allownaces</t>
  </si>
  <si>
    <t>Directors feer &amp; conveyanne</t>
  </si>
  <si>
    <t>Auditors fees</t>
  </si>
  <si>
    <t>Depreciation repairs of assest</t>
  </si>
  <si>
    <t>Other expenses</t>
  </si>
  <si>
    <t>Specific provisions for classfied investment</t>
  </si>
  <si>
    <t>General provisons for unclassified investments</t>
  </si>
  <si>
    <t>Provision for invetment in ;securities</t>
  </si>
  <si>
    <t>Deferred tax expenses</t>
  </si>
  <si>
    <t>Current tax expenses bd securiites ltd</t>
  </si>
  <si>
    <t>Current tax expenses bd finance</t>
  </si>
  <si>
    <t>Current tax expenses bd capital holding ltd</t>
  </si>
  <si>
    <t>Interest received</t>
  </si>
  <si>
    <t>Interst paid</t>
  </si>
  <si>
    <t>Dividend received</t>
  </si>
  <si>
    <t xml:space="preserve">Fees &amp; Commission received </t>
  </si>
  <si>
    <t>Cash &amp; payments to employees</t>
  </si>
  <si>
    <t>Cash payments to supplies</t>
  </si>
  <si>
    <t>Income tax paid</t>
  </si>
  <si>
    <t>Received from other operating activiites</t>
  </si>
  <si>
    <t>paymnets for other operaitng activities</t>
  </si>
  <si>
    <t>Purcahses of trading securities</t>
  </si>
  <si>
    <t>loans &amp; lease finance to customers</t>
  </si>
  <si>
    <t>other Assests</t>
  </si>
  <si>
    <t>Deposits</t>
  </si>
  <si>
    <t>Purchse of non trading securities</t>
  </si>
  <si>
    <t>Adjustment o fdepreciation</t>
  </si>
  <si>
    <t>purchase /Sale property , plant &amp; equipment</t>
  </si>
  <si>
    <t xml:space="preserve">Increse /decrese of borowwing </t>
  </si>
  <si>
    <t xml:space="preserve">Share capital </t>
  </si>
  <si>
    <t>dividend paid</t>
  </si>
  <si>
    <t>other Liabilities</t>
  </si>
  <si>
    <t>Depreciation</t>
  </si>
  <si>
    <t>Provision for other receivables</t>
  </si>
  <si>
    <t>Prooceeds from sale of fixed assest</t>
  </si>
  <si>
    <t>Ratio</t>
  </si>
  <si>
    <t>Operating Margin</t>
  </si>
  <si>
    <t>Net Margin</t>
  </si>
  <si>
    <t>Capital to Risk Weighted Assets Ratio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</si>
  <si>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</si>
  <si>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</si>
  <si>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</si>
  <si>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</si>
  <si>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</si>
  <si>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</si>
  <si>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Cash</t>
  </si>
  <si>
    <t>Balance with Other Banks and Financial Institutions</t>
  </si>
  <si>
    <t>Money at call and on short notice</t>
  </si>
  <si>
    <t>Investments</t>
  </si>
  <si>
    <t xml:space="preserve">Government </t>
  </si>
  <si>
    <t>Others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</si>
  <si>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</si>
  <si>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</si>
  <si>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</si>
  <si>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</si>
  <si>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</si>
  <si>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</si>
  <si>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</si>
  <si>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</si>
  <si>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</si>
  <si>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</si>
  <si>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</si>
  <si>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</si>
  <si>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</si>
  <si>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</si>
  <si>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</si>
  <si>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</si>
  <si>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</si>
  <si>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</si>
  <si>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</si>
  <si>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</si>
  <si>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</si>
  <si>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</si>
  <si>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</si>
  <si>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</si>
  <si>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</si>
  <si>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</si>
  <si>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</si>
  <si>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</si>
  <si>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</si>
  <si>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</si>
  <si>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</si>
  <si>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</si>
  <si>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</si>
  <si>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As at year end</t>
  </si>
  <si>
    <t>Bangladesh Finance And Investment Company Limited</t>
  </si>
  <si>
    <t>Balance Sheet</t>
  </si>
  <si>
    <t xml:space="preserve">Income Statement </t>
  </si>
  <si>
    <t xml:space="preserve">Cash Flow Statement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</si>
</sst>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wrapText="1"/>
    </xf>
    <xf numFmtId="0" fontId="0" fillId="0" borderId="0" xfId="0" applyFill="1"/>
    <xf numFmtId="10" fontId="0" fillId="0" borderId="0" xfId="2" applyNumberFormat="1" applyFont="1"/>
    <xf numFmtId="43" fontId="0" fillId="0" borderId="0" xfId="1" applyFont="1"/>
    <xf numFmtId="43" fontId="2" fillId="0" borderId="0" xfId="1" applyNumberFormat="1" applyFont="1"/>
    <xf numFmtId="10" fontId="0" fillId="0" borderId="0" xfId="0" applyNumberFormat="1"/>
    <xf numFmtId="0" fontId="4" fillId="0" borderId="0" xfId="3" applyFont="1" applyFill="1"/>
    <xf numFmtId="0" fontId="2" fillId="0" borderId="0" xfId="0" applyFont="1" applyFill="1"/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2" fontId="0" fillId="0" borderId="0" xfId="0" applyNumberFormat="1" applyFill="1"/>
    <xf numFmtId="0" fontId="2" fillId="0" borderId="1" xfId="0" applyFont="1" applyBorder="1"/>
    <xf numFmtId="0" fontId="0" fillId="0" borderId="0" xfId="0" applyFont="1" applyAlignment="1">
      <alignment wrapText="1"/>
    </xf>
    <xf numFmtId="0" fontId="2" fillId="0" borderId="2" xfId="0" applyFont="1" applyBorder="1"/>
    <xf numFmtId="3" fontId="0" fillId="0" borderId="0" xfId="0" applyNumberFormat="1"/>
    <xf numFmtId="3" fontId="2" fillId="0" borderId="0" xfId="0" applyNumberFormat="1" applyFont="1"/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pane xSplit="1" ySplit="4" topLeftCell="G38" activePane="bottomRight" state="frozen"/>
      <selection pane="topRight" activeCell="B1" sqref="B1"/>
      <selection pane="bottomLeft" activeCell="A5" sqref="A5"/>
      <selection pane="bottomRight" activeCell="I33" sqref="I33"/>
    </sheetView>
  </sheetViews>
  <sheetFormatPr defaultRowHeight="15" x14ac:dyDescent="0.25"/>
  <cols>
    <col min="1" max="1" width="37.28515625" customWidth="1"/>
    <col min="2" max="2" width="17.140625" customWidth="1"/>
    <col min="3" max="3" width="17.5703125" customWidth="1"/>
    <col min="4" max="4" width="15.42578125" customWidth="1"/>
    <col min="5" max="5" width="15.28515625" bestFit="1" customWidth="1"/>
    <col min="6" max="6" width="17.5703125" customWidth="1"/>
    <col min="7" max="8" width="15.28515625" bestFit="1" customWidth="1"/>
  </cols>
  <sheetData>
    <row r="1" spans="1:8" x14ac:dyDescent="0.25">
      <c r="A1" s="12" t="s">
        <v>111</v>
      </c>
      <c r="B1" s="6"/>
      <c r="C1" s="6"/>
      <c r="D1" s="6"/>
      <c r="E1" s="6"/>
      <c r="F1" s="6"/>
      <c r="G1" s="6"/>
    </row>
    <row r="2" spans="1:8" x14ac:dyDescent="0.25">
      <c r="A2" s="1" t="s">
        <v>112</v>
      </c>
      <c r="B2" s="6"/>
      <c r="C2" s="6"/>
      <c r="D2" s="6"/>
      <c r="E2" s="6"/>
      <c r="F2" s="6"/>
      <c r="G2" s="6"/>
    </row>
    <row r="3" spans="1:8" x14ac:dyDescent="0.25">
      <c r="A3" t="s">
        <v>110</v>
      </c>
      <c r="B3" s="6"/>
      <c r="C3" s="6"/>
      <c r="D3" s="6"/>
      <c r="E3" s="6"/>
      <c r="F3" s="6"/>
      <c r="G3" s="6"/>
    </row>
    <row r="4" spans="1:8" x14ac:dyDescent="0.25">
      <c r="A4" s="6"/>
      <c r="B4" s="6">
        <v>2012</v>
      </c>
      <c r="C4" s="6">
        <v>2013</v>
      </c>
      <c r="D4" s="6">
        <v>2014</v>
      </c>
      <c r="E4" s="6">
        <v>2015</v>
      </c>
      <c r="F4" s="6">
        <v>2016</v>
      </c>
      <c r="G4" s="6">
        <v>2017</v>
      </c>
      <c r="H4" s="6">
        <v>2018</v>
      </c>
    </row>
    <row r="5" spans="1:8" x14ac:dyDescent="0.25">
      <c r="A5" s="13" t="s">
        <v>70</v>
      </c>
      <c r="B5" s="6"/>
      <c r="C5" s="6"/>
      <c r="D5" s="6"/>
      <c r="E5" s="6"/>
      <c r="F5" s="6"/>
      <c r="G5" s="6"/>
    </row>
    <row r="6" spans="1:8" x14ac:dyDescent="0.25">
      <c r="A6" s="14" t="s">
        <v>71</v>
      </c>
    </row>
    <row r="7" spans="1:8" x14ac:dyDescent="0.25">
      <c r="A7" t="s">
        <v>0</v>
      </c>
      <c r="B7" s="3">
        <v>59611</v>
      </c>
      <c r="C7" s="3">
        <v>77832</v>
      </c>
      <c r="D7" s="3">
        <v>75723</v>
      </c>
      <c r="E7" s="3">
        <v>70589</v>
      </c>
      <c r="F7" s="3">
        <v>75057</v>
      </c>
      <c r="G7" s="3">
        <v>62819</v>
      </c>
      <c r="H7" s="20">
        <v>137594</v>
      </c>
    </row>
    <row r="8" spans="1:8" x14ac:dyDescent="0.25">
      <c r="A8" t="s">
        <v>1</v>
      </c>
      <c r="B8" s="3">
        <v>73358455</v>
      </c>
      <c r="C8" s="3">
        <v>99911439</v>
      </c>
      <c r="D8" s="3">
        <v>135175131</v>
      </c>
      <c r="E8" s="3">
        <v>191136804</v>
      </c>
      <c r="F8" s="3">
        <v>161998454</v>
      </c>
      <c r="G8" s="3">
        <v>148797583</v>
      </c>
      <c r="H8" s="20">
        <v>133078089</v>
      </c>
    </row>
    <row r="9" spans="1:8" x14ac:dyDescent="0.25">
      <c r="B9" s="4">
        <f t="shared" ref="B9:C9" si="0">SUM(B7:B8)</f>
        <v>73418066</v>
      </c>
      <c r="C9" s="4">
        <f t="shared" si="0"/>
        <v>99989271</v>
      </c>
      <c r="D9" s="4">
        <f>SUM(D7:D8)</f>
        <v>135250854</v>
      </c>
      <c r="E9" s="4">
        <f t="shared" ref="E9:H9" si="1">SUM(E7:E8)</f>
        <v>191207393</v>
      </c>
      <c r="F9" s="4">
        <f t="shared" si="1"/>
        <v>162073511</v>
      </c>
      <c r="G9" s="4">
        <f t="shared" si="1"/>
        <v>148860402</v>
      </c>
      <c r="H9" s="4">
        <f t="shared" si="1"/>
        <v>133215683</v>
      </c>
    </row>
    <row r="10" spans="1:8" x14ac:dyDescent="0.25">
      <c r="A10" s="15" t="s">
        <v>72</v>
      </c>
      <c r="B10" s="3"/>
      <c r="C10" s="3"/>
      <c r="D10" s="3"/>
      <c r="E10" s="3"/>
      <c r="F10" s="3"/>
      <c r="G10" s="3"/>
    </row>
    <row r="11" spans="1:8" x14ac:dyDescent="0.25">
      <c r="A11" t="s">
        <v>2</v>
      </c>
      <c r="B11" s="3">
        <v>217400745</v>
      </c>
      <c r="C11" s="3">
        <v>684751795</v>
      </c>
      <c r="D11" s="3">
        <v>284762803</v>
      </c>
      <c r="E11" s="3">
        <v>300102171</v>
      </c>
      <c r="F11" s="3">
        <v>452902547</v>
      </c>
      <c r="G11" s="3">
        <v>1003397898</v>
      </c>
      <c r="H11" s="20">
        <v>741522615</v>
      </c>
    </row>
    <row r="12" spans="1:8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8" x14ac:dyDescent="0.25">
      <c r="B13" s="4">
        <f t="shared" ref="B13:C13" si="2">SUM(B11:B12)</f>
        <v>217400745</v>
      </c>
      <c r="C13" s="4">
        <f t="shared" si="2"/>
        <v>684751795</v>
      </c>
      <c r="D13" s="4">
        <f>SUM(D11:D12)</f>
        <v>284762803</v>
      </c>
      <c r="E13" s="4">
        <f t="shared" ref="E13:H13" si="3">SUM(E11:E12)</f>
        <v>300102171</v>
      </c>
      <c r="F13" s="4">
        <f t="shared" si="3"/>
        <v>452902547</v>
      </c>
      <c r="G13" s="4">
        <f t="shared" si="3"/>
        <v>1003397898</v>
      </c>
      <c r="H13" s="4">
        <f t="shared" si="3"/>
        <v>741522615</v>
      </c>
    </row>
    <row r="14" spans="1:8" x14ac:dyDescent="0.25">
      <c r="A14" s="15" t="s">
        <v>73</v>
      </c>
      <c r="B14" s="3">
        <v>402602083</v>
      </c>
      <c r="C14" s="3">
        <v>944616892</v>
      </c>
      <c r="D14" s="3">
        <v>1051524145</v>
      </c>
      <c r="E14" s="3">
        <v>0</v>
      </c>
      <c r="F14" s="3">
        <v>0</v>
      </c>
      <c r="G14" s="3"/>
    </row>
    <row r="15" spans="1:8" x14ac:dyDescent="0.25">
      <c r="A15" s="15" t="s">
        <v>74</v>
      </c>
      <c r="B15" s="3"/>
      <c r="C15" s="3"/>
      <c r="D15" s="3"/>
      <c r="E15" s="3">
        <v>0</v>
      </c>
      <c r="F15" s="3"/>
      <c r="G15" s="3">
        <v>0</v>
      </c>
    </row>
    <row r="16" spans="1:8" x14ac:dyDescent="0.25">
      <c r="A16" t="s">
        <v>75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8" x14ac:dyDescent="0.25">
      <c r="A17" t="s">
        <v>76</v>
      </c>
      <c r="B17" s="3">
        <v>818208573</v>
      </c>
      <c r="C17" s="3">
        <v>582401228</v>
      </c>
      <c r="D17" s="3">
        <v>762242310</v>
      </c>
      <c r="E17" s="3">
        <v>610650507</v>
      </c>
      <c r="F17" s="3">
        <v>825437144</v>
      </c>
      <c r="G17" s="3">
        <v>1123847266</v>
      </c>
      <c r="H17" s="20">
        <v>1092260486</v>
      </c>
    </row>
    <row r="18" spans="1:8" x14ac:dyDescent="0.25">
      <c r="B18" s="4">
        <f t="shared" ref="B18:C18" si="4">SUM(B16:B17)</f>
        <v>818208573</v>
      </c>
      <c r="C18" s="4">
        <f t="shared" si="4"/>
        <v>582401228</v>
      </c>
      <c r="D18" s="4">
        <f>SUM(D16:D17)</f>
        <v>762242310</v>
      </c>
      <c r="E18" s="4">
        <f t="shared" ref="E18:H18" si="5">SUM(E16:E17)</f>
        <v>610650507</v>
      </c>
      <c r="F18" s="4">
        <f t="shared" si="5"/>
        <v>825437144</v>
      </c>
      <c r="G18" s="4">
        <f t="shared" si="5"/>
        <v>1123847266</v>
      </c>
      <c r="H18" s="4">
        <f t="shared" si="5"/>
        <v>1092260486</v>
      </c>
    </row>
    <row r="19" spans="1:8" x14ac:dyDescent="0.25">
      <c r="A19" s="15" t="s">
        <v>77</v>
      </c>
      <c r="B19" s="3"/>
      <c r="C19" s="3"/>
      <c r="D19" s="3"/>
      <c r="E19" s="3"/>
      <c r="F19" s="3"/>
      <c r="G19" s="3"/>
    </row>
    <row r="20" spans="1:8" x14ac:dyDescent="0.25">
      <c r="A20" t="s">
        <v>4</v>
      </c>
      <c r="B20" s="3">
        <v>3653430844</v>
      </c>
      <c r="C20" s="3">
        <v>8379874724</v>
      </c>
      <c r="D20" s="3">
        <v>11038516638</v>
      </c>
      <c r="E20" s="3">
        <v>13558886680</v>
      </c>
      <c r="F20" s="3">
        <v>13880049696</v>
      </c>
      <c r="G20" s="3">
        <v>14225910307</v>
      </c>
      <c r="H20" s="20">
        <v>13861556468</v>
      </c>
    </row>
    <row r="21" spans="1:8" x14ac:dyDescent="0.25">
      <c r="A21" t="s">
        <v>3</v>
      </c>
      <c r="B21" s="3">
        <v>0</v>
      </c>
      <c r="C21" s="3">
        <v>0</v>
      </c>
      <c r="D21" s="3">
        <v>0</v>
      </c>
      <c r="E21" s="3">
        <v>0</v>
      </c>
      <c r="F21" s="3"/>
      <c r="G21" s="3">
        <v>0</v>
      </c>
    </row>
    <row r="22" spans="1:8" x14ac:dyDescent="0.25">
      <c r="B22" s="4">
        <f t="shared" ref="B22:C22" si="6">SUM(B20:B21)</f>
        <v>3653430844</v>
      </c>
      <c r="C22" s="4">
        <f t="shared" si="6"/>
        <v>8379874724</v>
      </c>
      <c r="D22" s="4">
        <f>SUM(D20:D21)</f>
        <v>11038516638</v>
      </c>
      <c r="E22" s="4">
        <f t="shared" ref="E22:H22" si="7">SUM(E20:E21)</f>
        <v>13558886680</v>
      </c>
      <c r="F22" s="4">
        <f t="shared" si="7"/>
        <v>13880049696</v>
      </c>
      <c r="G22" s="4">
        <f t="shared" si="7"/>
        <v>14225910307</v>
      </c>
      <c r="H22" s="4">
        <f t="shared" si="7"/>
        <v>13861556468</v>
      </c>
    </row>
    <row r="23" spans="1:8" x14ac:dyDescent="0.25">
      <c r="A23" s="14" t="s">
        <v>78</v>
      </c>
      <c r="B23" s="3">
        <v>222515788</v>
      </c>
      <c r="C23" s="3">
        <v>338324362</v>
      </c>
      <c r="D23" s="4">
        <v>346729160</v>
      </c>
      <c r="E23" s="3">
        <v>353728858</v>
      </c>
      <c r="F23" s="3">
        <v>411923877</v>
      </c>
      <c r="G23" s="3">
        <v>412298454</v>
      </c>
      <c r="H23" s="20">
        <v>398440699</v>
      </c>
    </row>
    <row r="24" spans="1:8" x14ac:dyDescent="0.25">
      <c r="A24" s="14" t="s">
        <v>79</v>
      </c>
      <c r="B24" s="3">
        <v>1207449392</v>
      </c>
      <c r="C24" s="3">
        <v>1500324387</v>
      </c>
      <c r="D24" s="4">
        <v>1757032133</v>
      </c>
      <c r="E24" s="3">
        <v>1812635926</v>
      </c>
      <c r="F24" s="3">
        <v>2048818469</v>
      </c>
      <c r="G24" s="3">
        <v>2192511779</v>
      </c>
      <c r="H24" s="20">
        <v>2279170368</v>
      </c>
    </row>
    <row r="25" spans="1:8" x14ac:dyDescent="0.25">
      <c r="A25" s="14" t="s">
        <v>80</v>
      </c>
      <c r="B25" s="3">
        <v>0</v>
      </c>
      <c r="C25" s="3">
        <v>0</v>
      </c>
      <c r="D25" s="3">
        <v>0</v>
      </c>
      <c r="E25" s="3">
        <v>212121062</v>
      </c>
      <c r="F25" s="3">
        <v>212121062</v>
      </c>
      <c r="G25" s="3">
        <v>212121062</v>
      </c>
      <c r="H25" s="20">
        <v>212121062</v>
      </c>
    </row>
    <row r="26" spans="1:8" x14ac:dyDescent="0.25">
      <c r="A26" s="1"/>
      <c r="B26" s="4">
        <f>B9+B13+B14+B18+B22+B23+B24</f>
        <v>6595025491</v>
      </c>
      <c r="C26" s="4">
        <f>C9+C13+C14+C18+C22+C23+C24</f>
        <v>12530282659</v>
      </c>
      <c r="D26" s="4">
        <f>D9+D13+D14+D18+D22+D23+D24</f>
        <v>15376058043</v>
      </c>
      <c r="E26" s="4">
        <f>(E9+E13+E14+E18+E22+E23+E24+E25)+1</f>
        <v>17039332598</v>
      </c>
      <c r="F26" s="4">
        <f>F9+F13+F14+F18+F22+F23+F24+F25</f>
        <v>17993326306</v>
      </c>
      <c r="G26" s="4">
        <f>G9+G13+G14+G18+G22+G23+G24+G25</f>
        <v>19318947168</v>
      </c>
      <c r="H26" s="4">
        <f>H9+H13+H14+H18+H22+H23+H24+H25</f>
        <v>18718287381</v>
      </c>
    </row>
    <row r="27" spans="1:8" x14ac:dyDescent="0.25">
      <c r="B27" s="3"/>
      <c r="C27" s="3"/>
      <c r="D27" s="3"/>
      <c r="E27" s="3"/>
      <c r="F27" s="3"/>
      <c r="G27" s="3"/>
    </row>
    <row r="28" spans="1:8" x14ac:dyDescent="0.25">
      <c r="A28" s="13" t="s">
        <v>81</v>
      </c>
      <c r="B28" s="3"/>
      <c r="C28" s="3"/>
      <c r="D28" s="3"/>
      <c r="E28" s="3"/>
      <c r="F28" s="3"/>
      <c r="G28" s="3"/>
    </row>
    <row r="29" spans="1:8" x14ac:dyDescent="0.25">
      <c r="A29" s="15" t="s">
        <v>82</v>
      </c>
      <c r="B29" s="3"/>
      <c r="C29" s="4"/>
      <c r="D29" s="4"/>
      <c r="E29" s="3"/>
      <c r="F29" s="3"/>
      <c r="G29" s="3"/>
    </row>
    <row r="30" spans="1:8" x14ac:dyDescent="0.25">
      <c r="A30" s="15" t="s">
        <v>83</v>
      </c>
      <c r="B30" s="3">
        <v>1656962855</v>
      </c>
      <c r="C30" s="3">
        <v>1858198017</v>
      </c>
      <c r="D30" s="4">
        <v>2343602494</v>
      </c>
      <c r="E30" s="3">
        <v>3380965845</v>
      </c>
      <c r="F30" s="3">
        <v>4281399455</v>
      </c>
      <c r="G30" s="3">
        <v>4069958239</v>
      </c>
      <c r="H30" s="20">
        <v>3490092798</v>
      </c>
    </row>
    <row r="31" spans="1:8" x14ac:dyDescent="0.25">
      <c r="B31" s="3"/>
      <c r="C31" s="3"/>
      <c r="D31" s="3"/>
      <c r="E31" s="3"/>
      <c r="F31" s="3"/>
      <c r="G31" s="3"/>
    </row>
    <row r="32" spans="1:8" s="1" customFormat="1" x14ac:dyDescent="0.25">
      <c r="A32" s="15" t="s">
        <v>84</v>
      </c>
      <c r="B32" s="4">
        <v>2773802633</v>
      </c>
      <c r="C32" s="4">
        <v>7486066738</v>
      </c>
      <c r="D32" s="4">
        <f>SUM(D33:D37)</f>
        <v>9318092005</v>
      </c>
      <c r="E32" s="4">
        <v>9719874974</v>
      </c>
      <c r="F32" s="4">
        <v>9014858577</v>
      </c>
      <c r="G32" s="4">
        <v>10192102183</v>
      </c>
      <c r="H32" s="21">
        <v>9579214627</v>
      </c>
    </row>
    <row r="33" spans="1:8" x14ac:dyDescent="0.25">
      <c r="A33" t="s">
        <v>5</v>
      </c>
      <c r="B33" s="3">
        <v>0</v>
      </c>
      <c r="C33" s="3">
        <v>0</v>
      </c>
      <c r="D33" s="3">
        <v>8819687909</v>
      </c>
      <c r="E33" s="3">
        <v>0</v>
      </c>
      <c r="F33" s="3">
        <v>0</v>
      </c>
      <c r="G33" s="3">
        <v>0</v>
      </c>
    </row>
    <row r="34" spans="1:8" x14ac:dyDescent="0.25">
      <c r="A34" t="s">
        <v>6</v>
      </c>
      <c r="B34" s="3">
        <v>0</v>
      </c>
      <c r="C34" s="3">
        <v>0</v>
      </c>
      <c r="D34" s="3">
        <v>182270862</v>
      </c>
      <c r="E34" s="3">
        <v>0</v>
      </c>
      <c r="F34" s="3">
        <v>0</v>
      </c>
      <c r="G34" s="3">
        <v>0</v>
      </c>
    </row>
    <row r="35" spans="1:8" x14ac:dyDescent="0.25">
      <c r="A35" t="s">
        <v>7</v>
      </c>
      <c r="B35" s="3">
        <v>0</v>
      </c>
      <c r="C35" s="3">
        <v>0</v>
      </c>
      <c r="D35" s="3">
        <v>32837331</v>
      </c>
      <c r="E35" s="3">
        <v>0</v>
      </c>
      <c r="F35" s="3">
        <v>0</v>
      </c>
      <c r="G35" s="3">
        <v>0</v>
      </c>
    </row>
    <row r="36" spans="1:8" x14ac:dyDescent="0.25">
      <c r="A36" t="s">
        <v>8</v>
      </c>
      <c r="B36" s="3">
        <v>0</v>
      </c>
      <c r="C36" s="3">
        <v>0</v>
      </c>
      <c r="D36" s="3">
        <v>283295903</v>
      </c>
      <c r="E36" s="3">
        <v>0</v>
      </c>
      <c r="F36" s="3">
        <v>0</v>
      </c>
      <c r="G36" s="3">
        <v>0</v>
      </c>
    </row>
    <row r="37" spans="1:8" x14ac:dyDescent="0.25">
      <c r="A37" t="s">
        <v>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</row>
    <row r="38" spans="1:8" x14ac:dyDescent="0.25">
      <c r="A38" s="15" t="s">
        <v>85</v>
      </c>
      <c r="B38" s="3">
        <v>764550643</v>
      </c>
      <c r="C38" s="4">
        <v>1182746503</v>
      </c>
      <c r="D38" s="4">
        <v>1596253381</v>
      </c>
      <c r="E38" s="3">
        <v>1687980566</v>
      </c>
      <c r="F38" s="4">
        <v>2222303962</v>
      </c>
      <c r="G38" s="3">
        <v>2295384834</v>
      </c>
      <c r="H38" s="20">
        <v>2605434292</v>
      </c>
    </row>
    <row r="39" spans="1:8" x14ac:dyDescent="0.25">
      <c r="B39" s="4">
        <f>B30+B32+B38</f>
        <v>5195316131</v>
      </c>
      <c r="C39" s="4">
        <f t="shared" ref="C39:H39" si="8">C30+C32+C38</f>
        <v>10527011258</v>
      </c>
      <c r="D39" s="4">
        <f t="shared" si="8"/>
        <v>13257947880</v>
      </c>
      <c r="E39" s="4">
        <f t="shared" si="8"/>
        <v>14788821385</v>
      </c>
      <c r="F39" s="4">
        <f t="shared" si="8"/>
        <v>15518561994</v>
      </c>
      <c r="G39" s="4">
        <f t="shared" si="8"/>
        <v>16557445256</v>
      </c>
      <c r="H39" s="4">
        <f t="shared" si="8"/>
        <v>15674741717</v>
      </c>
    </row>
    <row r="40" spans="1:8" x14ac:dyDescent="0.25">
      <c r="A40" s="15" t="s">
        <v>86</v>
      </c>
      <c r="B40" s="3"/>
      <c r="C40" s="3"/>
      <c r="D40" s="3"/>
      <c r="E40" s="3"/>
      <c r="F40" s="3"/>
      <c r="G40" s="3"/>
    </row>
    <row r="41" spans="1:8" x14ac:dyDescent="0.25">
      <c r="A41" t="s">
        <v>10</v>
      </c>
      <c r="B41" s="3">
        <v>591038120</v>
      </c>
      <c r="C41" s="3">
        <v>1040227080</v>
      </c>
      <c r="D41" s="3">
        <v>1144249780</v>
      </c>
      <c r="E41" s="3">
        <v>1144249780</v>
      </c>
      <c r="F41" s="3">
        <v>1258674750</v>
      </c>
      <c r="G41" s="3">
        <v>1384542220</v>
      </c>
      <c r="H41" s="20">
        <v>1522996440</v>
      </c>
    </row>
    <row r="42" spans="1:8" x14ac:dyDescent="0.25">
      <c r="A42" t="s">
        <v>11</v>
      </c>
      <c r="B42" s="3">
        <v>131435406</v>
      </c>
      <c r="C42" s="3">
        <v>148584375</v>
      </c>
      <c r="D42" s="3">
        <v>162218336</v>
      </c>
      <c r="E42" s="3">
        <v>194582857</v>
      </c>
      <c r="F42" s="3">
        <v>222607589</v>
      </c>
      <c r="G42" s="3">
        <v>264563582</v>
      </c>
      <c r="H42" s="20">
        <v>320007242</v>
      </c>
    </row>
    <row r="43" spans="1:8" x14ac:dyDescent="0.25">
      <c r="A43" t="s">
        <v>12</v>
      </c>
      <c r="B43" s="3">
        <v>50000000</v>
      </c>
      <c r="C43" s="3">
        <v>30000000</v>
      </c>
      <c r="D43" s="3">
        <v>0</v>
      </c>
      <c r="E43" s="3"/>
      <c r="F43" s="3">
        <v>0</v>
      </c>
      <c r="G43" s="3">
        <v>0</v>
      </c>
    </row>
    <row r="44" spans="1:8" x14ac:dyDescent="0.25">
      <c r="A44" t="s">
        <v>13</v>
      </c>
      <c r="B44" s="3">
        <v>138223602</v>
      </c>
      <c r="C44" s="3">
        <v>0</v>
      </c>
      <c r="D44" s="3">
        <v>33744750</v>
      </c>
      <c r="E44" s="3">
        <v>33744750</v>
      </c>
      <c r="F44" s="3">
        <v>33744750</v>
      </c>
      <c r="G44" s="3">
        <v>33744750</v>
      </c>
      <c r="H44" s="20">
        <v>33744750</v>
      </c>
    </row>
    <row r="45" spans="1:8" x14ac:dyDescent="0.25">
      <c r="A45" t="s">
        <v>14</v>
      </c>
      <c r="B45" s="3">
        <v>44874501</v>
      </c>
      <c r="C45" s="3">
        <v>249673602</v>
      </c>
      <c r="D45" s="3">
        <v>249673602</v>
      </c>
      <c r="E45" s="3">
        <v>239686658</v>
      </c>
      <c r="F45" s="3">
        <v>295243020</v>
      </c>
      <c r="G45" s="3">
        <v>295243020</v>
      </c>
      <c r="H45" s="20">
        <v>295243020</v>
      </c>
    </row>
    <row r="46" spans="1:8" x14ac:dyDescent="0.25">
      <c r="A46" t="s">
        <v>15</v>
      </c>
      <c r="B46" s="3"/>
      <c r="C46" s="3">
        <v>82010256</v>
      </c>
      <c r="D46" s="3">
        <v>68481325</v>
      </c>
      <c r="E46" s="3">
        <v>173254720</v>
      </c>
      <c r="F46" s="3">
        <v>196542722</v>
      </c>
      <c r="G46" s="3">
        <v>294227574</v>
      </c>
      <c r="H46" s="20">
        <v>382246789</v>
      </c>
    </row>
    <row r="47" spans="1:8" x14ac:dyDescent="0.25">
      <c r="A47" s="1"/>
      <c r="B47" s="4">
        <f>SUM(B41:B46)</f>
        <v>955571629</v>
      </c>
      <c r="C47" s="4">
        <f t="shared" ref="C47" si="9">SUM(C41:C46)</f>
        <v>1550495313</v>
      </c>
      <c r="D47" s="4">
        <f>SUM(D41:D46)</f>
        <v>1658367793</v>
      </c>
      <c r="E47" s="4">
        <f t="shared" ref="E47:H47" si="10">SUM(E41:E46)</f>
        <v>1785518765</v>
      </c>
      <c r="F47" s="4">
        <f t="shared" si="10"/>
        <v>2006812831</v>
      </c>
      <c r="G47" s="4">
        <f t="shared" si="10"/>
        <v>2272321146</v>
      </c>
      <c r="H47" s="4">
        <f t="shared" si="10"/>
        <v>2554238241</v>
      </c>
    </row>
    <row r="48" spans="1:8" x14ac:dyDescent="0.25">
      <c r="A48" s="15" t="s">
        <v>87</v>
      </c>
      <c r="B48" s="3">
        <v>444137729</v>
      </c>
      <c r="C48" s="3">
        <v>452776091</v>
      </c>
      <c r="D48" s="3">
        <v>459742371</v>
      </c>
      <c r="E48" s="3">
        <v>464992447</v>
      </c>
      <c r="F48" s="3">
        <v>467951480</v>
      </c>
      <c r="G48" s="3">
        <v>489180767</v>
      </c>
      <c r="H48" s="20">
        <v>489307422</v>
      </c>
    </row>
    <row r="49" spans="1:8" x14ac:dyDescent="0.25">
      <c r="A49" s="1"/>
      <c r="B49" s="4">
        <f>SUM(B39,B47,B48)+2</f>
        <v>6595025491</v>
      </c>
      <c r="C49" s="4">
        <f>SUM(C39,C47,C48)</f>
        <v>12530282662</v>
      </c>
      <c r="D49" s="4">
        <f t="shared" ref="D49:H49" si="11">SUM(D39,D47,D48)</f>
        <v>15376058044</v>
      </c>
      <c r="E49" s="4">
        <f t="shared" si="11"/>
        <v>17039332597</v>
      </c>
      <c r="F49" s="4">
        <f t="shared" si="11"/>
        <v>17993326305</v>
      </c>
      <c r="G49" s="4">
        <f t="shared" si="11"/>
        <v>19318947169</v>
      </c>
      <c r="H49" s="4">
        <f t="shared" si="11"/>
        <v>18718287380</v>
      </c>
    </row>
    <row r="50" spans="1:8" x14ac:dyDescent="0.25">
      <c r="B50" s="3"/>
      <c r="C50" s="3"/>
      <c r="D50" s="3"/>
      <c r="E50" s="3"/>
      <c r="F50" s="3"/>
      <c r="G50" s="3"/>
    </row>
    <row r="51" spans="1:8" x14ac:dyDescent="0.25">
      <c r="B51" s="4"/>
      <c r="C51" s="4"/>
      <c r="D51" s="4"/>
      <c r="E51" s="4"/>
      <c r="F51" s="4"/>
      <c r="G51" s="4"/>
    </row>
    <row r="52" spans="1:8" s="1" customFormat="1" x14ac:dyDescent="0.25">
      <c r="A52" s="17" t="s">
        <v>88</v>
      </c>
      <c r="B52" s="9">
        <f>B47/(B41/10)</f>
        <v>16.167681857813164</v>
      </c>
      <c r="C52" s="9">
        <f t="shared" ref="C52:G52" si="12">C47/(C41/10)</f>
        <v>14.905354252073499</v>
      </c>
      <c r="D52" s="9">
        <f t="shared" si="12"/>
        <v>14.493057564756533</v>
      </c>
      <c r="E52" s="9">
        <f t="shared" si="12"/>
        <v>15.60427448804054</v>
      </c>
      <c r="F52" s="9">
        <f t="shared" si="12"/>
        <v>15.943855479741689</v>
      </c>
      <c r="G52" s="9">
        <f t="shared" si="12"/>
        <v>16.412075508972201</v>
      </c>
      <c r="H52" s="9">
        <f t="shared" ref="H52" si="13">H47/(H41/10)</f>
        <v>16.771137304825217</v>
      </c>
    </row>
    <row r="53" spans="1:8" x14ac:dyDescent="0.25">
      <c r="A53" s="17" t="s">
        <v>89</v>
      </c>
      <c r="B53" s="4">
        <f>B41/10</f>
        <v>59103812</v>
      </c>
      <c r="C53" s="4">
        <f t="shared" ref="C53:G53" si="14">C41/10</f>
        <v>104022708</v>
      </c>
      <c r="D53" s="4">
        <f t="shared" si="14"/>
        <v>114424978</v>
      </c>
      <c r="E53" s="4">
        <f t="shared" si="14"/>
        <v>114424978</v>
      </c>
      <c r="F53" s="4">
        <f t="shared" si="14"/>
        <v>125867475</v>
      </c>
      <c r="G53" s="4">
        <f t="shared" si="14"/>
        <v>138454222</v>
      </c>
      <c r="H53" s="4">
        <f t="shared" ref="H53" si="15">H41/10</f>
        <v>152299644</v>
      </c>
    </row>
    <row r="54" spans="1:8" x14ac:dyDescent="0.25">
      <c r="B54" s="3"/>
      <c r="C54" s="3"/>
      <c r="D54" s="3"/>
      <c r="E54" s="3"/>
      <c r="F54" s="3"/>
      <c r="G54" s="3"/>
    </row>
    <row r="55" spans="1:8" x14ac:dyDescent="0.25">
      <c r="A55" s="1"/>
      <c r="B55" s="4"/>
      <c r="C55" s="4"/>
      <c r="D55" s="4"/>
      <c r="E55" s="4"/>
      <c r="F55" s="4"/>
      <c r="G55" s="4"/>
    </row>
    <row r="56" spans="1:8" x14ac:dyDescent="0.25">
      <c r="B56" s="3"/>
      <c r="C56" s="3"/>
      <c r="D56" s="3"/>
      <c r="E56" s="3"/>
      <c r="F56" s="3"/>
      <c r="G56" s="3"/>
    </row>
    <row r="57" spans="1:8" x14ac:dyDescent="0.25">
      <c r="B57" s="3"/>
      <c r="C57" s="3"/>
      <c r="D57" s="3"/>
      <c r="E57" s="3"/>
      <c r="F57" s="3"/>
      <c r="G57" s="3"/>
    </row>
    <row r="58" spans="1:8" x14ac:dyDescent="0.25">
      <c r="B58" s="3"/>
      <c r="C58" s="3"/>
      <c r="D58" s="3"/>
      <c r="E58" s="3"/>
      <c r="F58" s="3"/>
      <c r="G58" s="3"/>
    </row>
    <row r="59" spans="1:8" x14ac:dyDescent="0.25">
      <c r="B59" s="3"/>
      <c r="C59" s="3"/>
      <c r="D59" s="3"/>
      <c r="E59" s="3"/>
      <c r="F59" s="3"/>
      <c r="G59" s="3"/>
    </row>
    <row r="60" spans="1:8" x14ac:dyDescent="0.25">
      <c r="B60" s="3"/>
      <c r="C60" s="3"/>
      <c r="D60" s="3"/>
      <c r="E60" s="3"/>
      <c r="F60" s="3"/>
      <c r="G60" s="3"/>
    </row>
    <row r="61" spans="1:8" x14ac:dyDescent="0.25">
      <c r="B61" s="3"/>
      <c r="C61" s="3"/>
      <c r="D61" s="3"/>
      <c r="E61" s="3"/>
      <c r="F61" s="3"/>
      <c r="G61" s="3"/>
    </row>
    <row r="62" spans="1:8" x14ac:dyDescent="0.25">
      <c r="B62" s="3"/>
      <c r="C62" s="3"/>
      <c r="D62" s="3"/>
      <c r="E62" s="3"/>
      <c r="F62" s="3"/>
      <c r="G62" s="3"/>
    </row>
    <row r="63" spans="1:8" x14ac:dyDescent="0.25">
      <c r="B63" s="3"/>
      <c r="C63" s="3"/>
      <c r="D63" s="3"/>
      <c r="E63" s="3"/>
      <c r="F63" s="3"/>
      <c r="G63" s="3"/>
    </row>
    <row r="64" spans="1:8" x14ac:dyDescent="0.25">
      <c r="B64" s="3"/>
      <c r="C64" s="3"/>
      <c r="D64" s="3"/>
      <c r="E64" s="3"/>
      <c r="F64" s="3"/>
      <c r="G64" s="3"/>
    </row>
    <row r="65" spans="1:7" x14ac:dyDescent="0.25">
      <c r="B65" s="3"/>
      <c r="C65" s="3"/>
      <c r="D65" s="3"/>
      <c r="E65" s="3"/>
      <c r="F65" s="3"/>
      <c r="G65" s="3"/>
    </row>
    <row r="66" spans="1:7" x14ac:dyDescent="0.25">
      <c r="A66" s="1"/>
      <c r="B66" s="4"/>
      <c r="C66" s="4"/>
      <c r="D66" s="4"/>
      <c r="E66" s="4"/>
      <c r="F66" s="4"/>
      <c r="G66" s="4"/>
    </row>
    <row r="67" spans="1:7" x14ac:dyDescent="0.25">
      <c r="A67" s="1"/>
      <c r="B67" s="4"/>
      <c r="C67" s="4"/>
      <c r="D67" s="4"/>
      <c r="E67" s="4"/>
      <c r="F67" s="4"/>
      <c r="G67" s="3"/>
    </row>
    <row r="68" spans="1:7" x14ac:dyDescent="0.25">
      <c r="B68" s="3"/>
      <c r="C68" s="3"/>
      <c r="D68" s="3"/>
      <c r="E68" s="3"/>
      <c r="F68" s="3"/>
      <c r="G68" s="3"/>
    </row>
    <row r="69" spans="1:7" x14ac:dyDescent="0.25">
      <c r="B69" s="3"/>
      <c r="C69" s="3"/>
      <c r="D69" s="3"/>
      <c r="E69" s="3"/>
      <c r="F69" s="3"/>
      <c r="G69" s="3"/>
    </row>
    <row r="70" spans="1:7" x14ac:dyDescent="0.25">
      <c r="B70" s="3"/>
      <c r="C70" s="3"/>
      <c r="D70" s="3"/>
      <c r="E70" s="3"/>
      <c r="F70" s="3"/>
      <c r="G70" s="3"/>
    </row>
    <row r="71" spans="1:7" x14ac:dyDescent="0.25">
      <c r="B71" s="3"/>
      <c r="C71" s="3"/>
      <c r="D71" s="3"/>
      <c r="E71" s="3"/>
      <c r="F71" s="3"/>
      <c r="G71" s="3"/>
    </row>
    <row r="72" spans="1:7" x14ac:dyDescent="0.25">
      <c r="A72" s="1"/>
      <c r="B72" s="4"/>
      <c r="C72" s="4"/>
      <c r="D72" s="4"/>
      <c r="E72" s="4"/>
      <c r="F72" s="4"/>
      <c r="G72" s="4"/>
    </row>
    <row r="73" spans="1:7" x14ac:dyDescent="0.25">
      <c r="A73" s="1"/>
      <c r="B73" s="4"/>
      <c r="C73" s="4"/>
      <c r="D73" s="4"/>
      <c r="E73" s="4"/>
      <c r="F73" s="4"/>
      <c r="G73" s="4"/>
    </row>
    <row r="74" spans="1:7" x14ac:dyDescent="0.25">
      <c r="B74" s="3"/>
      <c r="C74" s="3"/>
      <c r="D74" s="3"/>
      <c r="E74" s="3"/>
      <c r="F74" s="3"/>
      <c r="G74" s="3"/>
    </row>
    <row r="75" spans="1:7" x14ac:dyDescent="0.25">
      <c r="B75" s="3"/>
      <c r="C75" s="3"/>
      <c r="D75" s="3"/>
      <c r="E75" s="3"/>
      <c r="F75" s="3"/>
      <c r="G75" s="3"/>
    </row>
    <row r="76" spans="1:7" x14ac:dyDescent="0.25">
      <c r="B76" s="3"/>
      <c r="C76" s="3"/>
      <c r="D76" s="3"/>
      <c r="E76" s="3"/>
      <c r="F76" s="3"/>
      <c r="G76" s="3"/>
    </row>
    <row r="77" spans="1:7" x14ac:dyDescent="0.25">
      <c r="B77" s="3"/>
      <c r="C77" s="3"/>
      <c r="D77" s="3"/>
      <c r="E77" s="3"/>
      <c r="F77" s="3"/>
      <c r="G77" s="3"/>
    </row>
    <row r="78" spans="1:7" x14ac:dyDescent="0.25">
      <c r="B78" s="4"/>
      <c r="C78" s="4"/>
      <c r="D78" s="4"/>
      <c r="E78" s="4"/>
      <c r="F78" s="4"/>
      <c r="G78" s="4"/>
    </row>
    <row r="79" spans="1:7" x14ac:dyDescent="0.25">
      <c r="A79" s="1"/>
      <c r="B79" s="4"/>
      <c r="C79" s="4"/>
      <c r="D79" s="4"/>
      <c r="E79" s="4"/>
      <c r="F79" s="4"/>
      <c r="G79" s="4"/>
    </row>
    <row r="80" spans="1:7" x14ac:dyDescent="0.25">
      <c r="B80" s="3"/>
      <c r="C80" s="3"/>
      <c r="D80" s="3"/>
      <c r="E80" s="3"/>
      <c r="F80" s="3"/>
      <c r="G80" s="3"/>
    </row>
    <row r="81" spans="1:7" x14ac:dyDescent="0.25">
      <c r="A81" s="1"/>
      <c r="B81" s="3"/>
      <c r="C81" s="3"/>
      <c r="D81" s="3"/>
      <c r="E81" s="3"/>
      <c r="F81" s="3"/>
      <c r="G81" s="3"/>
    </row>
    <row r="82" spans="1:7" x14ac:dyDescent="0.25">
      <c r="B82" s="3"/>
      <c r="C82" s="3"/>
      <c r="D82" s="3"/>
      <c r="E82" s="3"/>
      <c r="F82" s="3"/>
      <c r="G82" s="3"/>
    </row>
    <row r="83" spans="1:7" x14ac:dyDescent="0.25">
      <c r="A83" s="1"/>
      <c r="B83" s="3"/>
      <c r="C83" s="3"/>
      <c r="D83" s="3"/>
      <c r="E83" s="3"/>
      <c r="F83" s="3"/>
      <c r="G83" s="3"/>
    </row>
    <row r="84" spans="1:7" x14ac:dyDescent="0.25">
      <c r="B84" s="3"/>
      <c r="C84" s="3"/>
      <c r="D84" s="3"/>
      <c r="E84" s="3"/>
      <c r="F84" s="3"/>
      <c r="G84" s="3"/>
    </row>
    <row r="85" spans="1:7" x14ac:dyDescent="0.25">
      <c r="B85" s="3"/>
      <c r="C85" s="3"/>
      <c r="D85" s="3"/>
      <c r="E85" s="3"/>
      <c r="F85" s="3"/>
      <c r="G85" s="3"/>
    </row>
    <row r="86" spans="1:7" x14ac:dyDescent="0.25">
      <c r="B86" s="3"/>
      <c r="C86" s="3"/>
      <c r="D86" s="3"/>
      <c r="E86" s="3"/>
      <c r="F86" s="3"/>
      <c r="G86" s="3"/>
    </row>
    <row r="87" spans="1:7" x14ac:dyDescent="0.25">
      <c r="B87" s="3"/>
      <c r="C87" s="3"/>
      <c r="D87" s="3"/>
      <c r="E87" s="3"/>
      <c r="F87" s="3"/>
      <c r="G87" s="3"/>
    </row>
    <row r="88" spans="1:7" x14ac:dyDescent="0.25">
      <c r="B88" s="3"/>
      <c r="C88" s="3"/>
      <c r="D88" s="3"/>
      <c r="E88" s="3"/>
      <c r="F88" s="3"/>
      <c r="G88" s="3"/>
    </row>
    <row r="89" spans="1:7" x14ac:dyDescent="0.25">
      <c r="B89" s="3"/>
      <c r="C89" s="3"/>
      <c r="D89" s="3"/>
      <c r="E89" s="3"/>
      <c r="F89" s="3"/>
      <c r="G89" s="3"/>
    </row>
    <row r="90" spans="1:7" x14ac:dyDescent="0.25">
      <c r="B90" s="3"/>
      <c r="C90" s="3"/>
      <c r="D90" s="3"/>
      <c r="E90" s="3"/>
      <c r="F90" s="3"/>
      <c r="G90" s="3"/>
    </row>
    <row r="91" spans="1:7" x14ac:dyDescent="0.25">
      <c r="B91" s="3"/>
      <c r="C91" s="3"/>
      <c r="D91" s="3"/>
      <c r="E91" s="3"/>
      <c r="F91" s="3"/>
      <c r="G91" s="3"/>
    </row>
    <row r="92" spans="1:7" x14ac:dyDescent="0.25">
      <c r="B92" s="3"/>
      <c r="C92" s="3"/>
      <c r="D92" s="3"/>
      <c r="E92" s="3"/>
      <c r="F92" s="3"/>
      <c r="G92" s="3"/>
    </row>
    <row r="93" spans="1:7" x14ac:dyDescent="0.25">
      <c r="A93" s="1"/>
      <c r="B93" s="4"/>
      <c r="C93" s="4"/>
      <c r="D93" s="4"/>
      <c r="E93" s="4"/>
      <c r="F93" s="4"/>
      <c r="G93" s="4"/>
    </row>
    <row r="94" spans="1:7" x14ac:dyDescent="0.25">
      <c r="B94" s="3"/>
      <c r="C94" s="3"/>
      <c r="D94" s="3"/>
      <c r="E94" s="3"/>
      <c r="F94" s="3"/>
      <c r="G94" s="3"/>
    </row>
    <row r="95" spans="1:7" x14ac:dyDescent="0.25">
      <c r="A95" s="1"/>
      <c r="B95" s="3"/>
      <c r="C95" s="3"/>
      <c r="D95" s="3"/>
      <c r="E95" s="3"/>
      <c r="F95" s="3"/>
      <c r="G95" s="3"/>
    </row>
    <row r="96" spans="1:7" x14ac:dyDescent="0.25">
      <c r="A96" s="1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B98" s="3"/>
      <c r="C98" s="3"/>
      <c r="D98" s="3"/>
      <c r="E98" s="3"/>
      <c r="F98" s="3"/>
      <c r="G98" s="3"/>
    </row>
    <row r="99" spans="1:7" x14ac:dyDescent="0.25">
      <c r="A99" s="1"/>
      <c r="B99" s="3"/>
      <c r="C99" s="3"/>
      <c r="D99" s="3"/>
      <c r="E99" s="3"/>
      <c r="F99" s="3"/>
      <c r="G99" s="3"/>
    </row>
    <row r="100" spans="1:7" x14ac:dyDescent="0.25"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1"/>
      <c r="B102" s="4"/>
      <c r="C102" s="4"/>
      <c r="D102" s="4"/>
      <c r="E102" s="4"/>
      <c r="F102" s="4"/>
      <c r="G102" s="4"/>
    </row>
    <row r="103" spans="1:7" x14ac:dyDescent="0.25">
      <c r="A103" s="1"/>
      <c r="B103" s="4"/>
      <c r="C103" s="4"/>
      <c r="D103" s="4"/>
      <c r="E103" s="4"/>
      <c r="F103" s="4"/>
      <c r="G103" s="4"/>
    </row>
    <row r="104" spans="1:7" x14ac:dyDescent="0.25">
      <c r="A104" s="1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1"/>
      <c r="B109" s="4"/>
      <c r="C109" s="3"/>
      <c r="D109" s="4"/>
      <c r="E109" s="4"/>
      <c r="F109" s="4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1"/>
      <c r="B113" s="4"/>
      <c r="C113" s="4"/>
      <c r="D113" s="4"/>
      <c r="E113" s="4"/>
      <c r="F113" s="4"/>
      <c r="G113" s="4"/>
    </row>
    <row r="114" spans="1:7" x14ac:dyDescent="0.25">
      <c r="A114" s="5"/>
      <c r="B114" s="4"/>
      <c r="C114" s="4"/>
      <c r="D114" s="4"/>
      <c r="E114" s="4"/>
      <c r="F114" s="4"/>
      <c r="G114" s="4"/>
    </row>
    <row r="115" spans="1:7" x14ac:dyDescent="0.25">
      <c r="A115" s="5"/>
      <c r="B115" s="3"/>
      <c r="C115" s="3"/>
      <c r="D115" s="3"/>
      <c r="E115" s="3"/>
      <c r="F115" s="3"/>
      <c r="G115" s="3"/>
    </row>
    <row r="116" spans="1:7" x14ac:dyDescent="0.25">
      <c r="A116" s="1"/>
      <c r="B116" s="4"/>
      <c r="C116" s="4"/>
      <c r="D116" s="4"/>
      <c r="E116" s="4"/>
      <c r="F116" s="4"/>
      <c r="G116" s="4"/>
    </row>
    <row r="117" spans="1:7" x14ac:dyDescent="0.25">
      <c r="B117" s="3"/>
    </row>
    <row r="118" spans="1:7" x14ac:dyDescent="0.25">
      <c r="A118" s="1" t="s">
        <v>58</v>
      </c>
      <c r="B118" s="3">
        <v>9441638</v>
      </c>
      <c r="C118" s="3">
        <v>15143541</v>
      </c>
      <c r="D118" s="3">
        <v>6950120</v>
      </c>
      <c r="F118" s="3">
        <v>24341589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xSplit="1" ySplit="4" topLeftCell="G29" activePane="bottomRight" state="frozen"/>
      <selection pane="topRight" activeCell="B1" sqref="B1"/>
      <selection pane="bottomLeft" activeCell="A4" sqref="A4"/>
      <selection pane="bottomRight" activeCell="I27" sqref="I27"/>
    </sheetView>
  </sheetViews>
  <sheetFormatPr defaultRowHeight="15" x14ac:dyDescent="0.25"/>
  <cols>
    <col min="1" max="1" width="40.5703125" customWidth="1"/>
    <col min="2" max="3" width="14.28515625" bestFit="1" customWidth="1"/>
    <col min="4" max="4" width="15" bestFit="1" customWidth="1"/>
    <col min="5" max="5" width="14.28515625" bestFit="1" customWidth="1"/>
    <col min="6" max="6" width="15" bestFit="1" customWidth="1"/>
    <col min="7" max="7" width="14.28515625" bestFit="1" customWidth="1"/>
    <col min="8" max="8" width="15" bestFit="1" customWidth="1"/>
  </cols>
  <sheetData>
    <row r="1" spans="1:8" x14ac:dyDescent="0.25">
      <c r="A1" s="12" t="s">
        <v>111</v>
      </c>
      <c r="B1" s="6"/>
      <c r="C1" s="6"/>
      <c r="D1" s="6"/>
      <c r="E1" s="6"/>
      <c r="F1" s="6"/>
      <c r="G1" s="6"/>
    </row>
    <row r="2" spans="1:8" x14ac:dyDescent="0.25">
      <c r="A2" s="11" t="s">
        <v>113</v>
      </c>
      <c r="B2" s="6"/>
      <c r="C2" s="6"/>
      <c r="D2" s="6"/>
      <c r="E2" s="6"/>
      <c r="F2" s="6"/>
      <c r="G2" s="6"/>
    </row>
    <row r="3" spans="1:8" x14ac:dyDescent="0.25">
      <c r="A3" t="s">
        <v>110</v>
      </c>
      <c r="B3" s="6"/>
      <c r="C3" s="6"/>
      <c r="D3" s="6"/>
      <c r="E3" s="6"/>
      <c r="F3" s="6"/>
      <c r="G3" s="6"/>
    </row>
    <row r="4" spans="1:8" x14ac:dyDescent="0.25">
      <c r="A4" s="6"/>
      <c r="B4" s="6">
        <v>2012</v>
      </c>
      <c r="C4" s="6">
        <v>2013</v>
      </c>
      <c r="D4" s="6">
        <v>2014</v>
      </c>
      <c r="E4" s="6">
        <v>2015</v>
      </c>
      <c r="F4" s="6">
        <v>2016</v>
      </c>
      <c r="G4" s="6">
        <v>2017</v>
      </c>
      <c r="H4" s="6">
        <v>2018</v>
      </c>
    </row>
    <row r="5" spans="1:8" x14ac:dyDescent="0.25">
      <c r="A5" s="17" t="s">
        <v>90</v>
      </c>
      <c r="B5" s="6"/>
      <c r="C5" s="6"/>
      <c r="D5" s="6"/>
      <c r="E5" s="6"/>
      <c r="F5" s="6"/>
      <c r="G5" s="6"/>
    </row>
    <row r="6" spans="1:8" s="1" customFormat="1" x14ac:dyDescent="0.25">
      <c r="A6" s="15" t="s">
        <v>91</v>
      </c>
      <c r="B6" s="4">
        <f t="shared" ref="B6:H6" si="0">B7-B8</f>
        <v>81729110</v>
      </c>
      <c r="C6" s="4">
        <f t="shared" si="0"/>
        <v>356875920</v>
      </c>
      <c r="D6" s="4">
        <f t="shared" si="0"/>
        <v>345906203</v>
      </c>
      <c r="E6" s="4">
        <f t="shared" si="0"/>
        <v>502776537</v>
      </c>
      <c r="F6" s="4">
        <f t="shared" si="0"/>
        <v>415369975</v>
      </c>
      <c r="G6" s="4">
        <f t="shared" si="0"/>
        <v>420144817</v>
      </c>
      <c r="H6" s="4">
        <f t="shared" si="0"/>
        <v>415964791</v>
      </c>
    </row>
    <row r="7" spans="1:8" x14ac:dyDescent="0.25">
      <c r="A7" t="s">
        <v>16</v>
      </c>
      <c r="B7" s="3">
        <v>697265162</v>
      </c>
      <c r="C7" s="3">
        <v>1130659640</v>
      </c>
      <c r="D7" s="3">
        <v>1804675143</v>
      </c>
      <c r="E7" s="3">
        <v>1842731941</v>
      </c>
      <c r="F7" s="3">
        <v>1777649345</v>
      </c>
      <c r="G7" s="3">
        <v>1619839090</v>
      </c>
      <c r="H7" s="20">
        <v>1884639422</v>
      </c>
    </row>
    <row r="8" spans="1:8" ht="30" x14ac:dyDescent="0.25">
      <c r="A8" s="18" t="s">
        <v>17</v>
      </c>
      <c r="B8" s="3">
        <v>615536052</v>
      </c>
      <c r="C8" s="3">
        <v>773783720</v>
      </c>
      <c r="D8" s="3">
        <v>1458768940</v>
      </c>
      <c r="E8" s="3">
        <v>1339955404</v>
      </c>
      <c r="F8" s="3">
        <v>1362279370</v>
      </c>
      <c r="G8" s="3">
        <v>1199694273</v>
      </c>
      <c r="H8" s="20">
        <v>1468674631</v>
      </c>
    </row>
    <row r="9" spans="1:8" x14ac:dyDescent="0.25">
      <c r="A9" s="2" t="s">
        <v>18</v>
      </c>
      <c r="B9" s="3">
        <v>-13645990</v>
      </c>
      <c r="C9" s="3">
        <v>-13748537</v>
      </c>
      <c r="D9" s="3">
        <v>67835058</v>
      </c>
      <c r="E9" s="3">
        <v>-3650098</v>
      </c>
      <c r="F9" s="3">
        <v>130187706</v>
      </c>
      <c r="G9" s="3">
        <v>168407759</v>
      </c>
      <c r="H9" s="20">
        <v>35777530</v>
      </c>
    </row>
    <row r="10" spans="1:8" x14ac:dyDescent="0.25">
      <c r="A10" t="s">
        <v>19</v>
      </c>
      <c r="B10" s="3">
        <v>43160928</v>
      </c>
      <c r="C10" s="3">
        <v>71229130</v>
      </c>
      <c r="D10" s="3">
        <v>99052580</v>
      </c>
      <c r="E10" s="3">
        <v>64217810</v>
      </c>
      <c r="F10" s="3">
        <v>50076660</v>
      </c>
      <c r="G10" s="3">
        <v>92220928</v>
      </c>
      <c r="H10" s="20">
        <v>79581289</v>
      </c>
    </row>
    <row r="11" spans="1:8" x14ac:dyDescent="0.25">
      <c r="A11" s="2" t="s">
        <v>20</v>
      </c>
      <c r="B11" s="3">
        <v>87668666</v>
      </c>
      <c r="C11" s="3">
        <v>85260565</v>
      </c>
      <c r="D11" s="3">
        <v>90761724</v>
      </c>
      <c r="E11" s="3">
        <v>76800410</v>
      </c>
      <c r="F11" s="3">
        <v>52791066</v>
      </c>
      <c r="G11" s="3">
        <v>123443059</v>
      </c>
      <c r="H11" s="20">
        <v>106920212</v>
      </c>
    </row>
    <row r="12" spans="1:8" x14ac:dyDescent="0.25">
      <c r="B12" s="4">
        <f t="shared" ref="B12:C12" si="1">SUM(B9:B11)</f>
        <v>117183604</v>
      </c>
      <c r="C12" s="4">
        <f t="shared" si="1"/>
        <v>142741158</v>
      </c>
      <c r="D12" s="4">
        <f>SUM(D9:D11)</f>
        <v>257649362</v>
      </c>
      <c r="E12" s="4">
        <f t="shared" ref="E12:H12" si="2">SUM(E9:E11)</f>
        <v>137368122</v>
      </c>
      <c r="F12" s="4">
        <f t="shared" si="2"/>
        <v>233055432</v>
      </c>
      <c r="G12" s="4">
        <f t="shared" si="2"/>
        <v>384071746</v>
      </c>
      <c r="H12" s="4">
        <f t="shared" si="2"/>
        <v>222279031</v>
      </c>
    </row>
    <row r="13" spans="1:8" x14ac:dyDescent="0.25">
      <c r="A13" s="1"/>
      <c r="B13" s="4">
        <f t="shared" ref="B13:H13" si="3">B6+B12</f>
        <v>198912714</v>
      </c>
      <c r="C13" s="4">
        <f t="shared" si="3"/>
        <v>499617078</v>
      </c>
      <c r="D13" s="4">
        <f t="shared" si="3"/>
        <v>603555565</v>
      </c>
      <c r="E13" s="4">
        <f t="shared" si="3"/>
        <v>640144659</v>
      </c>
      <c r="F13" s="4">
        <f t="shared" si="3"/>
        <v>648425407</v>
      </c>
      <c r="G13" s="4">
        <f t="shared" si="3"/>
        <v>804216563</v>
      </c>
      <c r="H13" s="4">
        <f t="shared" si="3"/>
        <v>638243822</v>
      </c>
    </row>
    <row r="14" spans="1:8" x14ac:dyDescent="0.25">
      <c r="A14" s="17" t="s">
        <v>92</v>
      </c>
      <c r="B14" s="4"/>
      <c r="C14" s="4"/>
      <c r="D14" s="4"/>
      <c r="E14" s="4"/>
      <c r="F14" s="4"/>
      <c r="G14" s="4"/>
    </row>
    <row r="15" spans="1:8" x14ac:dyDescent="0.25">
      <c r="A15" t="s">
        <v>21</v>
      </c>
      <c r="B15" s="3">
        <v>27907606</v>
      </c>
      <c r="C15" s="3">
        <v>40608255</v>
      </c>
      <c r="D15" s="3">
        <v>59637640</v>
      </c>
      <c r="E15" s="3">
        <v>74453148</v>
      </c>
      <c r="F15" s="3">
        <v>92961984</v>
      </c>
      <c r="G15" s="3">
        <v>117147693</v>
      </c>
      <c r="H15" s="20">
        <v>150474746</v>
      </c>
    </row>
    <row r="16" spans="1:8" x14ac:dyDescent="0.25">
      <c r="A16" t="s">
        <v>22</v>
      </c>
      <c r="B16" s="3">
        <v>10965265</v>
      </c>
      <c r="C16" s="3">
        <v>13515238</v>
      </c>
      <c r="D16" s="3">
        <v>14472649</v>
      </c>
      <c r="E16" s="3">
        <v>19620086</v>
      </c>
      <c r="F16" s="3">
        <v>21290561</v>
      </c>
      <c r="G16" s="3">
        <v>24866045</v>
      </c>
      <c r="H16" s="20">
        <v>26912060</v>
      </c>
    </row>
    <row r="17" spans="1:8" x14ac:dyDescent="0.25">
      <c r="A17" t="s">
        <v>23</v>
      </c>
      <c r="B17" s="3">
        <v>434077</v>
      </c>
      <c r="C17" s="3">
        <v>2189624</v>
      </c>
      <c r="D17" s="3">
        <v>5614619</v>
      </c>
      <c r="E17" s="3">
        <v>3678198</v>
      </c>
      <c r="F17" s="3">
        <v>3067958</v>
      </c>
      <c r="G17" s="3">
        <v>2117155</v>
      </c>
      <c r="H17" s="20">
        <v>2403356</v>
      </c>
    </row>
    <row r="18" spans="1:8" x14ac:dyDescent="0.25">
      <c r="A18" t="s">
        <v>24</v>
      </c>
      <c r="B18" s="3">
        <v>946385</v>
      </c>
      <c r="C18" s="3">
        <v>1479706</v>
      </c>
      <c r="D18" s="3">
        <v>2301097</v>
      </c>
      <c r="E18" s="3">
        <v>2752140</v>
      </c>
      <c r="F18" s="3">
        <v>2554308</v>
      </c>
      <c r="G18" s="3">
        <v>2818469</v>
      </c>
      <c r="H18" s="20">
        <v>3769859</v>
      </c>
    </row>
    <row r="19" spans="1:8" x14ac:dyDescent="0.25">
      <c r="A19" t="s">
        <v>25</v>
      </c>
      <c r="B19" s="3">
        <v>3692225</v>
      </c>
      <c r="C19" s="3">
        <v>11940918</v>
      </c>
      <c r="D19" s="3">
        <v>15019133</v>
      </c>
      <c r="E19" s="3">
        <v>12354786</v>
      </c>
      <c r="F19" s="3">
        <v>4094758</v>
      </c>
      <c r="G19" s="3">
        <v>3946876</v>
      </c>
      <c r="H19" s="20">
        <v>4354738</v>
      </c>
    </row>
    <row r="20" spans="1:8" x14ac:dyDescent="0.25">
      <c r="A20" t="s">
        <v>26</v>
      </c>
      <c r="B20" s="3">
        <v>6500000</v>
      </c>
      <c r="C20" s="3">
        <v>7100000</v>
      </c>
      <c r="D20" s="3">
        <v>7100000</v>
      </c>
      <c r="E20" s="3">
        <v>7100000</v>
      </c>
      <c r="F20" s="3">
        <v>5600000</v>
      </c>
      <c r="G20" s="3">
        <v>6858065</v>
      </c>
      <c r="H20" s="20">
        <v>6758333</v>
      </c>
    </row>
    <row r="21" spans="1:8" x14ac:dyDescent="0.25">
      <c r="A21" t="s">
        <v>27</v>
      </c>
      <c r="B21" s="3">
        <v>1023977</v>
      </c>
      <c r="C21" s="3">
        <v>1031250</v>
      </c>
      <c r="D21" s="3">
        <v>1408000</v>
      </c>
      <c r="E21" s="3">
        <v>951250</v>
      </c>
      <c r="F21" s="3">
        <v>1288750</v>
      </c>
      <c r="G21" s="3">
        <v>1572250</v>
      </c>
      <c r="H21" s="20">
        <v>1201500</v>
      </c>
    </row>
    <row r="22" spans="1:8" x14ac:dyDescent="0.25">
      <c r="A22" t="s">
        <v>28</v>
      </c>
      <c r="B22" s="3">
        <v>248000</v>
      </c>
      <c r="C22" s="3">
        <v>288334</v>
      </c>
      <c r="D22" s="3">
        <v>230833</v>
      </c>
      <c r="E22" s="3">
        <v>257472</v>
      </c>
      <c r="F22" s="3">
        <v>348306</v>
      </c>
      <c r="G22" s="3">
        <v>292139</v>
      </c>
      <c r="H22" s="20">
        <v>294056</v>
      </c>
    </row>
    <row r="23" spans="1:8" x14ac:dyDescent="0.25">
      <c r="A23" t="s">
        <v>29</v>
      </c>
      <c r="B23" s="3">
        <v>9441638</v>
      </c>
      <c r="C23" s="3">
        <v>15143541</v>
      </c>
      <c r="D23" s="3">
        <v>14455479</v>
      </c>
      <c r="E23" s="3">
        <v>20760316</v>
      </c>
      <c r="F23" s="3">
        <v>24341589</v>
      </c>
      <c r="G23" s="3">
        <v>34478523</v>
      </c>
      <c r="H23" s="20">
        <v>35671414</v>
      </c>
    </row>
    <row r="24" spans="1:8" x14ac:dyDescent="0.25">
      <c r="A24" t="s">
        <v>30</v>
      </c>
      <c r="B24" s="3">
        <v>26767171</v>
      </c>
      <c r="C24" s="3">
        <v>51234479</v>
      </c>
      <c r="D24" s="3">
        <v>55956919</v>
      </c>
      <c r="E24" s="3">
        <v>68340651</v>
      </c>
      <c r="F24" s="3">
        <v>52153625</v>
      </c>
      <c r="G24" s="3">
        <v>63739228</v>
      </c>
      <c r="H24" s="20">
        <v>59745419</v>
      </c>
    </row>
    <row r="25" spans="1:8" x14ac:dyDescent="0.25">
      <c r="A25" s="1"/>
      <c r="B25" s="4">
        <f t="shared" ref="B25:C25" si="4">SUM(B15:B24)</f>
        <v>87926344</v>
      </c>
      <c r="C25" s="4">
        <f t="shared" si="4"/>
        <v>144531345</v>
      </c>
      <c r="D25" s="4">
        <f>SUM(D15:D24)</f>
        <v>176196369</v>
      </c>
      <c r="E25" s="4">
        <f t="shared" ref="E25:H25" si="5">SUM(E15:E24)</f>
        <v>210268047</v>
      </c>
      <c r="F25" s="4">
        <f t="shared" si="5"/>
        <v>207701839</v>
      </c>
      <c r="G25" s="4">
        <f t="shared" si="5"/>
        <v>257836443</v>
      </c>
      <c r="H25" s="4">
        <f t="shared" si="5"/>
        <v>291585481</v>
      </c>
    </row>
    <row r="26" spans="1:8" x14ac:dyDescent="0.25">
      <c r="A26" s="17" t="s">
        <v>93</v>
      </c>
      <c r="B26" s="4">
        <f>B13-B25</f>
        <v>110986370</v>
      </c>
      <c r="C26" s="4">
        <f>C13-C25</f>
        <v>355085733</v>
      </c>
      <c r="D26" s="4">
        <f>D13-D25</f>
        <v>427359196</v>
      </c>
      <c r="E26" s="4">
        <f t="shared" ref="E26:H26" si="6">E13-E25</f>
        <v>429876612</v>
      </c>
      <c r="F26" s="4">
        <f t="shared" si="6"/>
        <v>440723568</v>
      </c>
      <c r="G26" s="4">
        <f t="shared" si="6"/>
        <v>546380120</v>
      </c>
      <c r="H26" s="4">
        <f t="shared" si="6"/>
        <v>346658341</v>
      </c>
    </row>
    <row r="27" spans="1:8" x14ac:dyDescent="0.25">
      <c r="A27" s="14" t="s">
        <v>94</v>
      </c>
      <c r="B27" s="4"/>
      <c r="C27" s="4"/>
      <c r="D27" s="4"/>
      <c r="E27" s="4"/>
      <c r="F27" s="4"/>
      <c r="G27" s="4"/>
    </row>
    <row r="28" spans="1:8" x14ac:dyDescent="0.25">
      <c r="A28" t="s">
        <v>31</v>
      </c>
      <c r="B28" s="3">
        <v>17536788</v>
      </c>
      <c r="C28" s="3">
        <v>35215265</v>
      </c>
      <c r="D28" s="3">
        <v>78658610</v>
      </c>
      <c r="E28" s="3">
        <v>13308238</v>
      </c>
      <c r="F28" s="3">
        <v>130498166</v>
      </c>
      <c r="G28" s="3">
        <v>98200818</v>
      </c>
      <c r="H28" s="3">
        <v>-87859475</v>
      </c>
    </row>
    <row r="29" spans="1:8" x14ac:dyDescent="0.25">
      <c r="A29" t="s">
        <v>32</v>
      </c>
      <c r="B29" s="3">
        <v>6876206</v>
      </c>
      <c r="C29" s="3">
        <v>43373188</v>
      </c>
      <c r="D29" s="3">
        <v>27865593</v>
      </c>
      <c r="E29" s="3">
        <v>28370593</v>
      </c>
      <c r="F29" s="3">
        <v>-8744669</v>
      </c>
      <c r="G29" s="3">
        <v>6781288</v>
      </c>
      <c r="H29" s="3">
        <v>-28717055</v>
      </c>
    </row>
    <row r="30" spans="1:8" x14ac:dyDescent="0.25">
      <c r="A30" t="s">
        <v>59</v>
      </c>
      <c r="B30" s="3"/>
      <c r="C30" s="3"/>
      <c r="D30" s="3"/>
      <c r="E30" s="3">
        <v>11000000</v>
      </c>
      <c r="F30" s="3">
        <v>-1975000</v>
      </c>
      <c r="G30" s="3">
        <v>92000</v>
      </c>
      <c r="H30" s="3">
        <v>-3289000</v>
      </c>
    </row>
    <row r="31" spans="1:8" x14ac:dyDescent="0.25">
      <c r="A31" t="s">
        <v>33</v>
      </c>
      <c r="B31" s="3">
        <v>8135166</v>
      </c>
      <c r="C31" s="3">
        <v>18744997</v>
      </c>
      <c r="D31" s="3">
        <v>36761488</v>
      </c>
      <c r="E31" s="3">
        <v>31989522</v>
      </c>
      <c r="F31" s="3">
        <v>3416454</v>
      </c>
      <c r="G31" s="3">
        <v>82785012</v>
      </c>
      <c r="H31" s="20">
        <v>49543226</v>
      </c>
    </row>
    <row r="32" spans="1:8" x14ac:dyDescent="0.25">
      <c r="A32" s="1"/>
      <c r="B32" s="4">
        <f t="shared" ref="B32:C32" si="7">SUM(B28:B31)</f>
        <v>32548160</v>
      </c>
      <c r="C32" s="4">
        <f t="shared" si="7"/>
        <v>97333450</v>
      </c>
      <c r="D32" s="4">
        <f>SUM(D28:D31)</f>
        <v>143285691</v>
      </c>
      <c r="E32" s="4">
        <f t="shared" ref="E32:H32" si="8">SUM(E28:E31)</f>
        <v>84668353</v>
      </c>
      <c r="F32" s="4">
        <f>SUM(F28:F31)</f>
        <v>123194951</v>
      </c>
      <c r="G32" s="4">
        <f t="shared" si="8"/>
        <v>187859118</v>
      </c>
      <c r="H32" s="4">
        <f t="shared" si="8"/>
        <v>-70322304</v>
      </c>
    </row>
    <row r="33" spans="1:8" x14ac:dyDescent="0.25">
      <c r="A33" s="17" t="s">
        <v>95</v>
      </c>
      <c r="B33" s="4">
        <f t="shared" ref="B33:C33" si="9">B26-B32</f>
        <v>78438210</v>
      </c>
      <c r="C33" s="4">
        <f t="shared" si="9"/>
        <v>257752283</v>
      </c>
      <c r="D33" s="4">
        <f>D26-D32</f>
        <v>284073505</v>
      </c>
      <c r="E33" s="4">
        <f t="shared" ref="E33:H33" si="10">E26-E32</f>
        <v>345208259</v>
      </c>
      <c r="F33" s="4">
        <f t="shared" si="10"/>
        <v>317528617</v>
      </c>
      <c r="G33" s="4">
        <f t="shared" si="10"/>
        <v>358521002</v>
      </c>
      <c r="H33" s="4">
        <f t="shared" si="10"/>
        <v>416980645</v>
      </c>
    </row>
    <row r="34" spans="1:8" x14ac:dyDescent="0.25">
      <c r="A34" s="17" t="s">
        <v>96</v>
      </c>
      <c r="B34" s="4"/>
      <c r="C34" s="4"/>
      <c r="D34" s="4"/>
      <c r="E34" s="4"/>
      <c r="F34" s="4"/>
      <c r="G34" s="4"/>
    </row>
    <row r="35" spans="1:8" x14ac:dyDescent="0.25">
      <c r="A35" t="s">
        <v>34</v>
      </c>
      <c r="B35" s="3">
        <v>172368</v>
      </c>
      <c r="C35" s="3">
        <v>193307</v>
      </c>
      <c r="D35" s="3">
        <v>123155</v>
      </c>
      <c r="E35" s="3">
        <v>-9627441</v>
      </c>
      <c r="F35" s="3">
        <v>-5278841</v>
      </c>
      <c r="G35" s="3">
        <v>-2565669</v>
      </c>
      <c r="H35" s="3">
        <v>-1478361</v>
      </c>
    </row>
    <row r="36" spans="1:8" x14ac:dyDescent="0.25">
      <c r="A36" t="s">
        <v>36</v>
      </c>
      <c r="B36" s="3">
        <v>31901152</v>
      </c>
      <c r="C36" s="3">
        <v>143267918</v>
      </c>
      <c r="D36" s="3">
        <v>143377428</v>
      </c>
      <c r="E36" s="3">
        <v>140536369</v>
      </c>
      <c r="F36" s="3">
        <v>139067124</v>
      </c>
      <c r="G36" s="3">
        <v>33120379</v>
      </c>
      <c r="H36" s="20">
        <v>120214449</v>
      </c>
    </row>
    <row r="37" spans="1:8" x14ac:dyDescent="0.25">
      <c r="A37" t="s">
        <v>35</v>
      </c>
      <c r="B37" s="3">
        <v>5462410</v>
      </c>
      <c r="C37" s="3">
        <v>11404604</v>
      </c>
      <c r="D37" s="3">
        <v>20069677</v>
      </c>
      <c r="E37" s="3">
        <v>10402997</v>
      </c>
      <c r="F37" s="3">
        <v>11367627</v>
      </c>
      <c r="G37" s="3">
        <v>19381146</v>
      </c>
      <c r="H37" s="20">
        <v>13884766</v>
      </c>
    </row>
    <row r="38" spans="1:8" x14ac:dyDescent="0.25">
      <c r="A38" t="s">
        <v>37</v>
      </c>
      <c r="B38" s="3">
        <v>1018360</v>
      </c>
      <c r="C38" s="3">
        <v>859559</v>
      </c>
      <c r="D38" s="3">
        <v>5664486</v>
      </c>
      <c r="E38" s="3">
        <v>4295853</v>
      </c>
      <c r="F38" s="3">
        <v>3675970</v>
      </c>
      <c r="G38" s="3">
        <v>8410046</v>
      </c>
      <c r="H38" s="20">
        <v>2406039</v>
      </c>
    </row>
    <row r="39" spans="1:8" x14ac:dyDescent="0.25">
      <c r="B39" s="4">
        <f t="shared" ref="B39:C39" si="11">SUM(B35:B38)</f>
        <v>38554290</v>
      </c>
      <c r="C39" s="4">
        <f t="shared" si="11"/>
        <v>155725388</v>
      </c>
      <c r="D39" s="4">
        <f>SUM(D35:D38)</f>
        <v>169234746</v>
      </c>
      <c r="E39" s="4">
        <f t="shared" ref="E39:G39" si="12">SUM(E35:E38)</f>
        <v>145607778</v>
      </c>
      <c r="F39" s="4">
        <f t="shared" si="12"/>
        <v>148831880</v>
      </c>
      <c r="G39" s="4">
        <f t="shared" si="12"/>
        <v>58345902</v>
      </c>
      <c r="H39" s="4">
        <f t="shared" ref="H39" si="13">SUM(H35:H38)</f>
        <v>135026893</v>
      </c>
    </row>
    <row r="40" spans="1:8" x14ac:dyDescent="0.25">
      <c r="A40" s="1" t="s">
        <v>97</v>
      </c>
      <c r="B40" s="4">
        <f t="shared" ref="B40:C40" si="14">B33-B39</f>
        <v>39883920</v>
      </c>
      <c r="C40" s="4">
        <f t="shared" si="14"/>
        <v>102026895</v>
      </c>
      <c r="D40" s="4">
        <f>D33-D39</f>
        <v>114838759</v>
      </c>
      <c r="E40" s="4">
        <f>(E33-E39)+2</f>
        <v>199600483</v>
      </c>
      <c r="F40" s="4">
        <f t="shared" ref="F40:G40" si="15">F33-F39</f>
        <v>168696737</v>
      </c>
      <c r="G40" s="4">
        <f t="shared" si="15"/>
        <v>300175100</v>
      </c>
      <c r="H40" s="4">
        <f t="shared" ref="H40" si="16">H33-H39</f>
        <v>281953752</v>
      </c>
    </row>
    <row r="41" spans="1:8" s="6" customFormat="1" x14ac:dyDescent="0.25">
      <c r="A41" s="19" t="s">
        <v>98</v>
      </c>
      <c r="B41" s="16">
        <f>B40/('1'!B41/10)</f>
        <v>0.67481129643549898</v>
      </c>
      <c r="C41" s="16">
        <f>C40/('1'!C41/10)</f>
        <v>0.98081367964387156</v>
      </c>
      <c r="D41" s="16">
        <f>D40/('1'!D41/10)</f>
        <v>1.0036161772301149</v>
      </c>
      <c r="E41" s="16">
        <f>E40/('1'!E41/10)</f>
        <v>1.7443786006233708</v>
      </c>
      <c r="F41" s="16">
        <f>F40/('1'!F41/10)</f>
        <v>1.3402726717128473</v>
      </c>
      <c r="G41" s="16">
        <f>G40/('1'!G41/10)</f>
        <v>2.1680458397288889</v>
      </c>
      <c r="H41" s="16">
        <f>H40/('1'!H41/10)</f>
        <v>1.8513093307033601</v>
      </c>
    </row>
    <row r="42" spans="1:8" x14ac:dyDescent="0.25">
      <c r="A42" s="19" t="s">
        <v>99</v>
      </c>
      <c r="B42" s="4">
        <f>'1'!B41/10</f>
        <v>59103812</v>
      </c>
      <c r="C42" s="4">
        <f>'1'!C41/10</f>
        <v>104022708</v>
      </c>
      <c r="D42" s="4">
        <f>'1'!D41/10</f>
        <v>114424978</v>
      </c>
      <c r="E42" s="4">
        <f>'1'!E41/10</f>
        <v>114424978</v>
      </c>
      <c r="F42" s="4">
        <f>'1'!F41/10</f>
        <v>125867475</v>
      </c>
      <c r="G42" s="4">
        <f>'1'!G41/10</f>
        <v>138454222</v>
      </c>
      <c r="H42" s="4">
        <f>'1'!H41/10</f>
        <v>152299644</v>
      </c>
    </row>
    <row r="43" spans="1:8" x14ac:dyDescent="0.25">
      <c r="D4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xSplit="1" ySplit="4" topLeftCell="G29" activePane="bottomRight" state="frozen"/>
      <selection pane="topRight" activeCell="B1" sqref="B1"/>
      <selection pane="bottomLeft" activeCell="A5" sqref="A5"/>
      <selection pane="bottomRight" activeCell="H32" sqref="H32"/>
    </sheetView>
  </sheetViews>
  <sheetFormatPr defaultRowHeight="15" x14ac:dyDescent="0.25"/>
  <cols>
    <col min="1" max="1" width="44.85546875" bestFit="1" customWidth="1"/>
    <col min="2" max="2" width="16.5703125" bestFit="1" customWidth="1"/>
    <col min="3" max="4" width="15.140625" bestFit="1" customWidth="1"/>
    <col min="5" max="5" width="15" bestFit="1" customWidth="1"/>
    <col min="6" max="6" width="15.140625" bestFit="1" customWidth="1"/>
    <col min="7" max="7" width="15" bestFit="1" customWidth="1"/>
    <col min="8" max="8" width="17.7109375" bestFit="1" customWidth="1"/>
  </cols>
  <sheetData>
    <row r="1" spans="1:8" x14ac:dyDescent="0.25">
      <c r="A1" s="12" t="s">
        <v>111</v>
      </c>
      <c r="B1" s="6"/>
      <c r="C1" s="6"/>
      <c r="D1" s="6"/>
      <c r="E1" s="6"/>
      <c r="F1" s="6"/>
      <c r="G1" s="6"/>
    </row>
    <row r="2" spans="1:8" x14ac:dyDescent="0.25">
      <c r="A2" s="11" t="s">
        <v>114</v>
      </c>
      <c r="B2" s="6"/>
      <c r="C2" s="6"/>
      <c r="D2" s="6"/>
      <c r="E2" s="6"/>
      <c r="F2" s="6"/>
      <c r="G2" s="6"/>
    </row>
    <row r="3" spans="1:8" x14ac:dyDescent="0.25">
      <c r="A3" t="s">
        <v>110</v>
      </c>
      <c r="B3" s="6"/>
      <c r="C3" s="6"/>
      <c r="D3" s="6"/>
      <c r="E3" s="6"/>
      <c r="F3" s="6"/>
      <c r="G3" s="6"/>
    </row>
    <row r="4" spans="1:8" x14ac:dyDescent="0.25">
      <c r="A4" s="6"/>
      <c r="B4" s="6">
        <v>2012</v>
      </c>
      <c r="C4" s="6">
        <v>2013</v>
      </c>
      <c r="D4" s="6">
        <v>2014</v>
      </c>
      <c r="E4" s="6">
        <v>2015</v>
      </c>
      <c r="F4" s="6">
        <v>2016</v>
      </c>
      <c r="G4" s="6">
        <v>2017</v>
      </c>
      <c r="H4" s="6">
        <v>2018</v>
      </c>
    </row>
    <row r="5" spans="1:8" x14ac:dyDescent="0.25">
      <c r="A5" s="17" t="s">
        <v>100</v>
      </c>
      <c r="B5" s="3"/>
      <c r="C5" s="3"/>
      <c r="D5" s="3"/>
      <c r="E5" s="3"/>
      <c r="F5" s="3"/>
      <c r="G5" s="3"/>
    </row>
    <row r="6" spans="1:8" x14ac:dyDescent="0.25">
      <c r="A6" s="14" t="s">
        <v>101</v>
      </c>
      <c r="B6" s="3"/>
      <c r="C6" s="3"/>
      <c r="D6" s="3"/>
      <c r="E6" s="3"/>
      <c r="F6" s="3"/>
      <c r="G6" s="3"/>
    </row>
    <row r="7" spans="1:8" x14ac:dyDescent="0.25">
      <c r="A7" t="s">
        <v>38</v>
      </c>
      <c r="B7" s="3">
        <v>651146136</v>
      </c>
      <c r="C7" s="3">
        <v>1169472341</v>
      </c>
      <c r="D7" s="3">
        <v>1798436757</v>
      </c>
      <c r="E7" s="3">
        <v>1881446142</v>
      </c>
      <c r="F7" s="3">
        <v>1845772818</v>
      </c>
      <c r="G7" s="3">
        <v>1544925122</v>
      </c>
      <c r="H7" s="20">
        <v>1842646476</v>
      </c>
    </row>
    <row r="8" spans="1:8" x14ac:dyDescent="0.25">
      <c r="A8" t="s">
        <v>39</v>
      </c>
      <c r="B8" s="3">
        <v>-535364153</v>
      </c>
      <c r="C8" s="3">
        <v>-703349766</v>
      </c>
      <c r="D8" s="3">
        <v>-1349971782</v>
      </c>
      <c r="E8" s="3">
        <v>-1470783293</v>
      </c>
      <c r="F8" s="3">
        <v>-1339340206</v>
      </c>
      <c r="G8" s="3">
        <v>-1250992665</v>
      </c>
      <c r="H8" s="3">
        <v>-1407754475</v>
      </c>
    </row>
    <row r="9" spans="1:8" x14ac:dyDescent="0.25">
      <c r="A9" t="s">
        <v>40</v>
      </c>
      <c r="B9" s="3">
        <v>5724279</v>
      </c>
      <c r="C9" s="3">
        <v>9278844</v>
      </c>
      <c r="D9" s="3">
        <v>11504622</v>
      </c>
      <c r="E9" s="3">
        <v>5154768</v>
      </c>
      <c r="F9" s="3">
        <v>38319394</v>
      </c>
      <c r="G9" s="3">
        <v>47594282</v>
      </c>
      <c r="H9" s="20">
        <v>28146262</v>
      </c>
    </row>
    <row r="10" spans="1:8" x14ac:dyDescent="0.25">
      <c r="A10" t="s">
        <v>41</v>
      </c>
      <c r="B10" s="3">
        <v>43160928</v>
      </c>
      <c r="C10" s="3">
        <v>71243504</v>
      </c>
      <c r="D10" s="3">
        <v>96064353</v>
      </c>
      <c r="E10" s="3">
        <v>61225178</v>
      </c>
      <c r="F10" s="3">
        <v>48788496</v>
      </c>
      <c r="G10" s="3">
        <v>90270185</v>
      </c>
      <c r="H10" s="20">
        <v>74537950</v>
      </c>
    </row>
    <row r="11" spans="1:8" x14ac:dyDescent="0.25">
      <c r="A11" t="s">
        <v>42</v>
      </c>
      <c r="B11" s="3">
        <v>-34407606</v>
      </c>
      <c r="C11" s="3">
        <v>-47708255</v>
      </c>
      <c r="D11" s="3">
        <v>-66737640</v>
      </c>
      <c r="E11" s="3">
        <v>-81553148</v>
      </c>
      <c r="F11" s="3">
        <v>-96020691</v>
      </c>
      <c r="G11" s="3">
        <v>-124492342</v>
      </c>
      <c r="H11" s="3">
        <v>-157182135</v>
      </c>
    </row>
    <row r="12" spans="1:8" x14ac:dyDescent="0.25">
      <c r="A12" t="s">
        <v>43</v>
      </c>
      <c r="B12" s="3">
        <v>-19918819</v>
      </c>
      <c r="C12" s="3">
        <v>-27599717</v>
      </c>
      <c r="D12" s="3">
        <v>-65233060</v>
      </c>
      <c r="E12" s="3">
        <v>-12675460</v>
      </c>
      <c r="F12" s="3">
        <v>-6529575</v>
      </c>
      <c r="G12" s="3">
        <v>-4524142</v>
      </c>
      <c r="H12" s="3">
        <v>-5613280</v>
      </c>
    </row>
    <row r="13" spans="1:8" x14ac:dyDescent="0.25">
      <c r="A13" t="s">
        <v>44</v>
      </c>
      <c r="B13" s="3">
        <v>-16831413</v>
      </c>
      <c r="C13" s="3">
        <v>-47246112</v>
      </c>
      <c r="D13" s="3">
        <v>-166411887</v>
      </c>
      <c r="E13" s="3">
        <v>-123652080</v>
      </c>
      <c r="F13" s="3">
        <v>-162852536</v>
      </c>
      <c r="G13" s="3">
        <v>-126807764</v>
      </c>
      <c r="H13" s="3">
        <v>-48076170</v>
      </c>
    </row>
    <row r="14" spans="1:8" x14ac:dyDescent="0.25">
      <c r="A14" t="s">
        <v>45</v>
      </c>
      <c r="B14" s="3">
        <v>70064197</v>
      </c>
      <c r="C14" s="3">
        <v>104850185</v>
      </c>
      <c r="D14" s="3">
        <v>152806947</v>
      </c>
      <c r="E14" s="3">
        <v>70988176</v>
      </c>
      <c r="F14" s="3">
        <v>144066174</v>
      </c>
      <c r="G14" s="3">
        <v>248974952</v>
      </c>
      <c r="H14" s="20">
        <v>119506604</v>
      </c>
    </row>
    <row r="15" spans="1:8" x14ac:dyDescent="0.25">
      <c r="A15" t="s">
        <v>46</v>
      </c>
      <c r="B15" s="3">
        <v>-44516474</v>
      </c>
      <c r="C15" s="3">
        <v>-45275441</v>
      </c>
      <c r="D15" s="3">
        <v>-80783204</v>
      </c>
      <c r="E15" s="3">
        <v>-110717148</v>
      </c>
      <c r="F15" s="3">
        <v>-82923001</v>
      </c>
      <c r="G15" s="3">
        <v>-113199863</v>
      </c>
      <c r="H15" s="3">
        <v>-103367935</v>
      </c>
    </row>
    <row r="16" spans="1:8" x14ac:dyDescent="0.25">
      <c r="A16" s="1"/>
      <c r="B16" s="4">
        <f t="shared" ref="B16:C16" si="0">SUM(B7:B15)</f>
        <v>119057075</v>
      </c>
      <c r="C16" s="4">
        <f t="shared" si="0"/>
        <v>483665583</v>
      </c>
      <c r="D16" s="4">
        <f>SUM(D7:D15)</f>
        <v>329675106</v>
      </c>
      <c r="E16" s="4">
        <f t="shared" ref="E16:H16" si="1">SUM(E7:E15)</f>
        <v>219433135</v>
      </c>
      <c r="F16" s="4">
        <f t="shared" si="1"/>
        <v>389280873</v>
      </c>
      <c r="G16" s="4">
        <f t="shared" si="1"/>
        <v>311747765</v>
      </c>
      <c r="H16" s="4">
        <f t="shared" si="1"/>
        <v>342843297</v>
      </c>
    </row>
    <row r="17" spans="1:8" x14ac:dyDescent="0.25">
      <c r="A17" s="1"/>
      <c r="B17" s="3"/>
      <c r="C17" s="3"/>
      <c r="D17" s="3"/>
      <c r="E17" s="3"/>
      <c r="F17" s="3"/>
      <c r="G17" s="3"/>
    </row>
    <row r="18" spans="1:8" x14ac:dyDescent="0.25">
      <c r="A18" s="15" t="s">
        <v>102</v>
      </c>
      <c r="B18" s="3"/>
      <c r="C18" s="3"/>
      <c r="D18" s="3"/>
      <c r="E18" s="3"/>
      <c r="F18" s="3"/>
      <c r="G18" s="3"/>
    </row>
    <row r="19" spans="1:8" x14ac:dyDescent="0.25">
      <c r="A19" s="2" t="s">
        <v>47</v>
      </c>
      <c r="B19" s="3">
        <v>-32211830</v>
      </c>
      <c r="C19" s="3">
        <v>228646742</v>
      </c>
      <c r="D19" s="3">
        <v>-66597479</v>
      </c>
      <c r="E19" s="3">
        <v>151591803</v>
      </c>
      <c r="F19" s="3">
        <v>-214786636</v>
      </c>
      <c r="G19" s="3">
        <v>-298410122</v>
      </c>
      <c r="H19" s="20">
        <v>31586780</v>
      </c>
    </row>
    <row r="20" spans="1:8" x14ac:dyDescent="0.25">
      <c r="A20" t="s">
        <v>48</v>
      </c>
      <c r="B20" s="3">
        <v>-400840897</v>
      </c>
      <c r="C20" s="3">
        <v>-5302880436</v>
      </c>
      <c r="D20" s="3">
        <v>-2413350068</v>
      </c>
      <c r="E20" s="3">
        <v>-1681447470</v>
      </c>
      <c r="F20" s="3">
        <v>-321642670</v>
      </c>
      <c r="G20" s="3">
        <v>-479812045</v>
      </c>
      <c r="H20" s="20">
        <v>351283831</v>
      </c>
    </row>
    <row r="21" spans="1:8" x14ac:dyDescent="0.25">
      <c r="A21" s="2" t="s">
        <v>49</v>
      </c>
      <c r="B21" s="3">
        <v>-310071212</v>
      </c>
      <c r="C21" s="3">
        <v>-221282168</v>
      </c>
      <c r="D21" s="3">
        <v>-66088398</v>
      </c>
      <c r="E21" s="3">
        <v>25853061</v>
      </c>
      <c r="F21" s="3">
        <v>4386476</v>
      </c>
      <c r="G21" s="3">
        <v>38904467</v>
      </c>
      <c r="H21" s="3">
        <v>-3415125</v>
      </c>
    </row>
    <row r="22" spans="1:8" x14ac:dyDescent="0.25">
      <c r="A22" t="s">
        <v>50</v>
      </c>
      <c r="B22" s="3">
        <v>986399312</v>
      </c>
      <c r="C22" s="3">
        <v>4711601087</v>
      </c>
      <c r="D22" s="3">
        <v>1708730478</v>
      </c>
      <c r="E22" s="3">
        <v>401782969</v>
      </c>
      <c r="F22" s="3">
        <v>-792805918</v>
      </c>
      <c r="G22" s="3">
        <v>1177243606</v>
      </c>
      <c r="H22" s="3">
        <v>-612887556</v>
      </c>
    </row>
    <row r="23" spans="1:8" x14ac:dyDescent="0.25">
      <c r="A23" s="2" t="s">
        <v>57</v>
      </c>
      <c r="B23" s="3">
        <v>20140040</v>
      </c>
      <c r="C23" s="3">
        <v>19403216</v>
      </c>
      <c r="D23" s="3">
        <v>1168467</v>
      </c>
      <c r="E23" s="3">
        <v>442586</v>
      </c>
      <c r="F23" s="3">
        <v>176735049</v>
      </c>
      <c r="G23" s="3">
        <v>37596417</v>
      </c>
      <c r="H23" s="20">
        <v>164959077</v>
      </c>
    </row>
    <row r="24" spans="1:8" x14ac:dyDescent="0.25">
      <c r="A24" s="1"/>
      <c r="B24" s="4">
        <f t="shared" ref="B24:C24" si="2">SUM(B19:B23)</f>
        <v>263415413</v>
      </c>
      <c r="C24" s="4">
        <f t="shared" si="2"/>
        <v>-564511559</v>
      </c>
      <c r="D24" s="4">
        <f>SUM(D19:D23)</f>
        <v>-836137000</v>
      </c>
      <c r="E24" s="4">
        <f t="shared" ref="E24:G24" si="3">SUM(E19:E23)</f>
        <v>-1101777051</v>
      </c>
      <c r="F24" s="4">
        <f t="shared" si="3"/>
        <v>-1148113699</v>
      </c>
      <c r="G24" s="4">
        <f t="shared" si="3"/>
        <v>475522323</v>
      </c>
      <c r="H24" s="4">
        <f t="shared" ref="H24" si="4">SUM(H19:H23)</f>
        <v>-68472993</v>
      </c>
    </row>
    <row r="25" spans="1:8" x14ac:dyDescent="0.25">
      <c r="A25" s="1"/>
      <c r="B25" s="4">
        <f t="shared" ref="B25:G25" si="5">B16+B24</f>
        <v>382472488</v>
      </c>
      <c r="C25" s="4">
        <f t="shared" si="5"/>
        <v>-80845976</v>
      </c>
      <c r="D25" s="4">
        <f t="shared" si="5"/>
        <v>-506461894</v>
      </c>
      <c r="E25" s="4">
        <f t="shared" si="5"/>
        <v>-882343916</v>
      </c>
      <c r="F25" s="4">
        <f t="shared" si="5"/>
        <v>-758832826</v>
      </c>
      <c r="G25" s="4">
        <f t="shared" si="5"/>
        <v>787270088</v>
      </c>
      <c r="H25" s="4">
        <f t="shared" ref="H25" si="6">H16+H24</f>
        <v>274370304</v>
      </c>
    </row>
    <row r="26" spans="1:8" x14ac:dyDescent="0.25">
      <c r="A26" s="17" t="s">
        <v>103</v>
      </c>
      <c r="B26" s="3"/>
      <c r="C26" s="3"/>
      <c r="D26" s="3"/>
      <c r="E26" s="3"/>
      <c r="F26" s="3"/>
      <c r="G26" s="3"/>
    </row>
    <row r="27" spans="1:8" x14ac:dyDescent="0.25">
      <c r="A27" s="2" t="s">
        <v>51</v>
      </c>
      <c r="B27" s="3">
        <v>-111660315</v>
      </c>
      <c r="C27" s="3"/>
      <c r="D27" s="3">
        <v>0</v>
      </c>
      <c r="E27" s="3">
        <v>0</v>
      </c>
      <c r="F27" s="3">
        <v>0</v>
      </c>
      <c r="G27" s="3">
        <v>0</v>
      </c>
      <c r="H27" s="20">
        <v>37879317</v>
      </c>
    </row>
    <row r="28" spans="1:8" x14ac:dyDescent="0.25">
      <c r="A28" s="2" t="s">
        <v>52</v>
      </c>
      <c r="B28" s="3">
        <v>0</v>
      </c>
      <c r="C28" s="3"/>
      <c r="D28" s="3">
        <v>0</v>
      </c>
      <c r="E28" s="3"/>
      <c r="F28" s="3">
        <v>0</v>
      </c>
      <c r="G28" s="3">
        <v>0</v>
      </c>
    </row>
    <row r="29" spans="1:8" x14ac:dyDescent="0.25">
      <c r="A29" s="2" t="s">
        <v>60</v>
      </c>
      <c r="B29" s="3">
        <v>0</v>
      </c>
      <c r="C29" s="3"/>
      <c r="D29" s="3">
        <v>0</v>
      </c>
      <c r="E29" s="3">
        <v>754000</v>
      </c>
      <c r="F29" s="3">
        <v>1980000</v>
      </c>
      <c r="G29" s="3">
        <v>0</v>
      </c>
    </row>
    <row r="30" spans="1:8" x14ac:dyDescent="0.25">
      <c r="A30" s="2" t="s">
        <v>53</v>
      </c>
      <c r="B30" s="3">
        <v>-13349673</v>
      </c>
      <c r="C30" s="3">
        <v>-16552079</v>
      </c>
      <c r="D30" s="3">
        <v>-17216157</v>
      </c>
      <c r="E30" s="3">
        <v>-22341429</v>
      </c>
      <c r="F30" s="3">
        <v>-21439577</v>
      </c>
      <c r="G30" s="3">
        <v>-22268718</v>
      </c>
      <c r="H30" s="3">
        <v>-9904181</v>
      </c>
    </row>
    <row r="31" spans="1:8" x14ac:dyDescent="0.25">
      <c r="A31" s="1"/>
      <c r="B31" s="4">
        <f>SUM(B27:B30)</f>
        <v>-125009988</v>
      </c>
      <c r="C31" s="3">
        <v>-16552079</v>
      </c>
      <c r="D31" s="4">
        <v>-17216157</v>
      </c>
      <c r="E31" s="4">
        <f>SUM(E29:E30)</f>
        <v>-21587429</v>
      </c>
      <c r="F31" s="4">
        <f>SUM(F29:F30)</f>
        <v>-19459577</v>
      </c>
      <c r="G31" s="4">
        <f>SUM(G29:G30)</f>
        <v>-22268718</v>
      </c>
      <c r="H31" s="4">
        <f>SUM(H27:H30)</f>
        <v>27975136</v>
      </c>
    </row>
    <row r="32" spans="1:8" x14ac:dyDescent="0.25">
      <c r="A32" s="17" t="s">
        <v>104</v>
      </c>
      <c r="B32" s="4"/>
      <c r="C32" s="3"/>
      <c r="D32" s="4"/>
      <c r="E32" s="4"/>
      <c r="F32" s="4"/>
      <c r="G32" s="4"/>
    </row>
    <row r="33" spans="1:8" x14ac:dyDescent="0.25">
      <c r="A33" s="2" t="s">
        <v>54</v>
      </c>
      <c r="B33" s="3">
        <v>-228619976</v>
      </c>
      <c r="C33" s="3">
        <v>201235161</v>
      </c>
      <c r="D33" s="3">
        <v>158950641</v>
      </c>
      <c r="E33" s="3">
        <v>1032439740</v>
      </c>
      <c r="F33" s="3">
        <v>901958897</v>
      </c>
      <c r="G33" s="3">
        <v>-214281630</v>
      </c>
      <c r="H33" s="3">
        <v>-579865441</v>
      </c>
    </row>
    <row r="34" spans="1:8" x14ac:dyDescent="0.25">
      <c r="A34" s="2" t="s">
        <v>55</v>
      </c>
      <c r="B34" s="3"/>
      <c r="C34" s="3">
        <v>390085150</v>
      </c>
      <c r="D34" s="3">
        <v>0</v>
      </c>
      <c r="E34" s="3">
        <v>0</v>
      </c>
      <c r="F34" s="3"/>
      <c r="G34" s="3">
        <v>0</v>
      </c>
    </row>
    <row r="35" spans="1:8" x14ac:dyDescent="0.25">
      <c r="A35" s="2" t="s">
        <v>56</v>
      </c>
      <c r="B35" s="3"/>
      <c r="C35" s="3"/>
      <c r="D35" s="3">
        <v>0</v>
      </c>
      <c r="E35" s="3">
        <v>-57212489</v>
      </c>
      <c r="F35" s="3"/>
      <c r="G35" s="3">
        <v>-13437500</v>
      </c>
    </row>
    <row r="36" spans="1:8" x14ac:dyDescent="0.25">
      <c r="A36" s="1"/>
      <c r="B36" s="4">
        <f t="shared" ref="B36:C36" si="7">SUM(B33:B35)</f>
        <v>-228619976</v>
      </c>
      <c r="C36" s="4">
        <f t="shared" si="7"/>
        <v>591320311</v>
      </c>
      <c r="D36" s="4">
        <f>SUM(D33:D35)</f>
        <v>158950641</v>
      </c>
      <c r="E36" s="4">
        <f t="shared" ref="E36:G36" si="8">SUM(E33:E35)</f>
        <v>975227251</v>
      </c>
      <c r="F36" s="4">
        <f t="shared" si="8"/>
        <v>901958897</v>
      </c>
      <c r="G36" s="4">
        <f t="shared" si="8"/>
        <v>-227719130</v>
      </c>
      <c r="H36" s="4">
        <f t="shared" ref="H36" si="9">SUM(H33:H35)</f>
        <v>-579865441</v>
      </c>
    </row>
    <row r="37" spans="1:8" x14ac:dyDescent="0.25">
      <c r="A37" s="17" t="s">
        <v>105</v>
      </c>
      <c r="B37" s="4">
        <f t="shared" ref="B37:C37" si="10">B25+B31+B36</f>
        <v>28842524</v>
      </c>
      <c r="C37" s="4">
        <f t="shared" si="10"/>
        <v>493922256</v>
      </c>
      <c r="D37" s="4">
        <f>D25+D31+D36</f>
        <v>-364727410</v>
      </c>
      <c r="E37" s="4">
        <f t="shared" ref="E37:G37" si="11">E25+E31+E36</f>
        <v>71295906</v>
      </c>
      <c r="F37" s="4">
        <f t="shared" si="11"/>
        <v>123666494</v>
      </c>
      <c r="G37" s="4">
        <f t="shared" si="11"/>
        <v>537282240</v>
      </c>
      <c r="H37" s="4">
        <f t="shared" ref="H37" si="12">H25+H31+H36</f>
        <v>-277520001</v>
      </c>
    </row>
    <row r="38" spans="1:8" x14ac:dyDescent="0.25">
      <c r="A38" s="19" t="s">
        <v>106</v>
      </c>
      <c r="B38" s="3">
        <v>261976286</v>
      </c>
      <c r="C38" s="3">
        <v>290818811</v>
      </c>
      <c r="D38" s="3">
        <v>784741067</v>
      </c>
      <c r="E38" s="3">
        <v>420013657</v>
      </c>
      <c r="F38" s="3">
        <v>491309565</v>
      </c>
      <c r="G38" s="3">
        <v>614976059</v>
      </c>
      <c r="H38" s="20">
        <v>1152258300</v>
      </c>
    </row>
    <row r="39" spans="1:8" x14ac:dyDescent="0.25">
      <c r="A39" s="17" t="s">
        <v>107</v>
      </c>
      <c r="B39" s="4">
        <f t="shared" ref="B39:C39" si="13">SUM(B37:B38)</f>
        <v>290818810</v>
      </c>
      <c r="C39" s="4">
        <f t="shared" si="13"/>
        <v>784741067</v>
      </c>
      <c r="D39" s="4">
        <f>SUM(D37:D38)</f>
        <v>420013657</v>
      </c>
      <c r="E39" s="4">
        <f t="shared" ref="E39:H39" si="14">SUM(E37:E38)</f>
        <v>491309563</v>
      </c>
      <c r="F39" s="4">
        <f t="shared" si="14"/>
        <v>614976059</v>
      </c>
      <c r="G39" s="4">
        <f t="shared" si="14"/>
        <v>1152258299</v>
      </c>
      <c r="H39" s="4">
        <f t="shared" si="14"/>
        <v>874738299</v>
      </c>
    </row>
    <row r="40" spans="1:8" s="8" customFormat="1" x14ac:dyDescent="0.25">
      <c r="A40" s="19" t="s">
        <v>108</v>
      </c>
      <c r="B40" s="8">
        <f>B25/('1'!B41/10)</f>
        <v>6.4711983044342389</v>
      </c>
      <c r="C40" s="8">
        <f>C25/('1'!C41/10)</f>
        <v>-0.77719545620750419</v>
      </c>
      <c r="D40" s="8">
        <f>D25/('1'!D41/10)</f>
        <v>-4.4261480565895326</v>
      </c>
      <c r="E40" s="8">
        <f>E25/('1'!E41/10)</f>
        <v>-7.7111128306268935</v>
      </c>
      <c r="F40" s="8">
        <f>F25/('1'!F41/10)</f>
        <v>-6.0288237767540824</v>
      </c>
      <c r="G40" s="8">
        <f>G25/('1'!G41/10)</f>
        <v>5.686139986399259</v>
      </c>
      <c r="H40" s="8">
        <f>H25/('1'!H41/10)</f>
        <v>1.8015163843718505</v>
      </c>
    </row>
    <row r="41" spans="1:8" x14ac:dyDescent="0.25">
      <c r="A41" s="17" t="s">
        <v>109</v>
      </c>
      <c r="B41" s="4">
        <f>'1'!B41/10</f>
        <v>59103812</v>
      </c>
      <c r="C41" s="4">
        <f>'1'!C41/10</f>
        <v>104022708</v>
      </c>
      <c r="D41" s="4">
        <f>'1'!D41/10</f>
        <v>114424978</v>
      </c>
      <c r="E41" s="4">
        <f>'1'!E41/10</f>
        <v>114424978</v>
      </c>
      <c r="F41" s="4">
        <f>'1'!F41/10</f>
        <v>125867475</v>
      </c>
      <c r="G41" s="4">
        <f>'1'!G41/10</f>
        <v>138454222</v>
      </c>
      <c r="H41" s="4">
        <f>'1'!H41/10</f>
        <v>152299644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" x14ac:dyDescent="0.25"/>
  <cols>
    <col min="1" max="1" width="34.5703125" bestFit="1" customWidth="1"/>
  </cols>
  <sheetData>
    <row r="1" spans="1:9" x14ac:dyDescent="0.25">
      <c r="A1" s="12" t="s">
        <v>111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1" t="s">
        <v>61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t="s">
        <v>110</v>
      </c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6">
        <v>2012</v>
      </c>
      <c r="C4" s="6">
        <v>2013</v>
      </c>
      <c r="D4" s="6">
        <v>2014</v>
      </c>
      <c r="E4" s="6">
        <v>2015</v>
      </c>
      <c r="F4" s="6">
        <v>2016</v>
      </c>
      <c r="G4" s="6">
        <v>2017</v>
      </c>
      <c r="H4" s="6">
        <v>2018</v>
      </c>
      <c r="I4" s="6"/>
    </row>
    <row r="5" spans="1:9" x14ac:dyDescent="0.25">
      <c r="A5" t="s">
        <v>65</v>
      </c>
      <c r="B5" s="7">
        <f>'2'!B6/'2'!B7</f>
        <v>0.1172138154236365</v>
      </c>
      <c r="C5" s="7">
        <f>'2'!C6/'2'!C7</f>
        <v>0.31563514551558591</v>
      </c>
      <c r="D5" s="7">
        <f>'2'!D6/'2'!D7</f>
        <v>0.19167228204018102</v>
      </c>
      <c r="E5" s="7">
        <f>'2'!E6/'2'!E7</f>
        <v>0.27284301412128181</v>
      </c>
      <c r="F5" s="7">
        <f>'2'!F6/'2'!F7</f>
        <v>0.23366249151910215</v>
      </c>
      <c r="G5" s="7">
        <f>'2'!G6/'2'!G7</f>
        <v>0.25937441539332157</v>
      </c>
      <c r="H5" s="7">
        <f>'2'!H6/'2'!H7</f>
        <v>0.22071319645779966</v>
      </c>
    </row>
    <row r="6" spans="1:9" x14ac:dyDescent="0.25">
      <c r="A6" t="s">
        <v>62</v>
      </c>
      <c r="B6" s="7">
        <f>'2'!B33/'2'!B13</f>
        <v>0.39433482366541939</v>
      </c>
      <c r="C6" s="7">
        <f>'2'!C33/'2'!C13</f>
        <v>0.51589966466278403</v>
      </c>
      <c r="D6" s="7">
        <f>'2'!D33/'2'!D13</f>
        <v>0.47066669826828622</v>
      </c>
      <c r="E6" s="7">
        <f>'2'!E33/'2'!E13</f>
        <v>0.5392660145587499</v>
      </c>
      <c r="F6" s="7">
        <f>'2'!F33/'2'!F13</f>
        <v>0.48969181893885905</v>
      </c>
      <c r="G6" s="7">
        <f>'2'!G33/'2'!G13</f>
        <v>0.44580156452211739</v>
      </c>
      <c r="H6" s="7">
        <f>'2'!H33/'2'!H13</f>
        <v>0.65332499998723059</v>
      </c>
    </row>
    <row r="7" spans="1:9" x14ac:dyDescent="0.25">
      <c r="A7" t="s">
        <v>63</v>
      </c>
      <c r="B7" s="7">
        <f>'2'!B40/'2'!B13</f>
        <v>0.20050965671304449</v>
      </c>
      <c r="C7" s="7">
        <f>'2'!C40/'2'!C13</f>
        <v>0.20421018314349934</v>
      </c>
      <c r="D7" s="7">
        <f>'2'!D40/'2'!D13</f>
        <v>0.19027040037316201</v>
      </c>
      <c r="E7" s="7">
        <f>'2'!E40/'2'!E13</f>
        <v>0.31180527743807984</v>
      </c>
      <c r="F7" s="7">
        <f>'2'!F40/'2'!F13</f>
        <v>0.26016367523365719</v>
      </c>
      <c r="G7" s="7">
        <f>'2'!G40/'2'!G13</f>
        <v>0.37325157651596391</v>
      </c>
      <c r="H7" s="7">
        <f>'2'!H40/'2'!H13</f>
        <v>0.44176495295554935</v>
      </c>
    </row>
    <row r="8" spans="1:9" x14ac:dyDescent="0.25">
      <c r="A8" t="s">
        <v>66</v>
      </c>
      <c r="B8" s="7">
        <f>'2'!B40/'1'!B26</f>
        <v>6.0475763216424538E-3</v>
      </c>
      <c r="C8" s="7">
        <f>'2'!C40/'1'!C26</f>
        <v>8.1424256560340379E-3</v>
      </c>
      <c r="D8" s="7">
        <f>'2'!D40/'1'!D26</f>
        <v>7.4686736144496226E-3</v>
      </c>
      <c r="E8" s="7">
        <f>'2'!E40/'1'!E26</f>
        <v>1.1714102172254576E-2</v>
      </c>
      <c r="F8" s="7">
        <f>'2'!F40/'1'!F26</f>
        <v>9.3755170184262656E-3</v>
      </c>
      <c r="G8" s="7">
        <f>'2'!G40/'1'!G26</f>
        <v>1.5537860184079365E-2</v>
      </c>
      <c r="H8" s="7">
        <f>'2'!H40/'1'!H26</f>
        <v>1.5063010106693692E-2</v>
      </c>
    </row>
    <row r="9" spans="1:9" x14ac:dyDescent="0.25">
      <c r="A9" t="s">
        <v>67</v>
      </c>
      <c r="B9" s="7">
        <f>'2'!B40/'1'!B47</f>
        <v>4.1738283964895741E-2</v>
      </c>
      <c r="C9" s="7">
        <f>'2'!C40/'1'!C47</f>
        <v>6.5802775503133681E-2</v>
      </c>
      <c r="D9" s="7">
        <f>'2'!D40/'1'!D47</f>
        <v>6.9248063960682574E-2</v>
      </c>
      <c r="E9" s="7">
        <f>'2'!E40/'1'!E47</f>
        <v>0.11178851038286344</v>
      </c>
      <c r="F9" s="7">
        <f>'2'!F40/'1'!F47</f>
        <v>8.4062018337772923E-2</v>
      </c>
      <c r="G9" s="7">
        <f>'2'!G40/'1'!G47</f>
        <v>0.13210064982601716</v>
      </c>
      <c r="H9" s="7">
        <f>'2'!H40/'1'!H47</f>
        <v>0.11038663014050458</v>
      </c>
    </row>
    <row r="10" spans="1:9" x14ac:dyDescent="0.25">
      <c r="A10" t="s">
        <v>64</v>
      </c>
      <c r="F10" s="10">
        <v>0.13289999999999999</v>
      </c>
      <c r="G10" s="10">
        <v>0.17150000000000001</v>
      </c>
      <c r="H10" s="10">
        <v>0.15459999999999999</v>
      </c>
    </row>
    <row r="11" spans="1:9" x14ac:dyDescent="0.25">
      <c r="A11" t="s">
        <v>68</v>
      </c>
      <c r="B11" s="7">
        <f>121946936/'1'!B22</f>
        <v>3.3378744858486228E-2</v>
      </c>
      <c r="C11" s="7">
        <f>121946936/'1'!C22</f>
        <v>1.4552357883196441E-2</v>
      </c>
      <c r="D11" s="7">
        <f>121946936/'1'!D22</f>
        <v>1.1047402472556749E-2</v>
      </c>
      <c r="E11" s="7">
        <f>121946936/'1'!E22</f>
        <v>8.9938752995020969E-3</v>
      </c>
      <c r="F11" s="7">
        <f>121946936/'1'!F22</f>
        <v>8.7857708488711748E-3</v>
      </c>
      <c r="G11" s="7">
        <f>121946936/'1'!G22</f>
        <v>8.5721710153054183E-3</v>
      </c>
      <c r="H11" s="7">
        <f>121946936/'1'!H22</f>
        <v>8.7974922788447135E-3</v>
      </c>
    </row>
    <row r="12" spans="1:9" x14ac:dyDescent="0.25">
      <c r="A12" t="s">
        <v>69</v>
      </c>
      <c r="B12" s="7">
        <f>'1'!B22/'1'!B32</f>
        <v>1.3171199711670329</v>
      </c>
      <c r="C12" s="7">
        <f>'1'!C22/'1'!C32</f>
        <v>1.1193962086208695</v>
      </c>
      <c r="D12" s="7">
        <f>'1'!D22/'1'!D32</f>
        <v>1.18463271580457</v>
      </c>
      <c r="E12" s="7">
        <f>'1'!E22/'1'!E32</f>
        <v>1.3949651323982144</v>
      </c>
      <c r="F12" s="7">
        <f>'1'!F22/'1'!F32</f>
        <v>1.5396857951174934</v>
      </c>
      <c r="G12" s="7">
        <f>'1'!G22/'1'!G32</f>
        <v>1.3957778338141293</v>
      </c>
      <c r="H12" s="7">
        <f>'1'!H22/'1'!H32</f>
        <v>1.4470451918813656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2018-05-13T09:22:47Z</dcterms:created>
  <dcterms:modified xsi:type="dcterms:W3CDTF">2020-04-13T06:44:09Z</dcterms:modified>
</cp:coreProperties>
</file>