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53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C37" i="3"/>
  <c r="D37" i="3"/>
  <c r="E37" i="3"/>
  <c r="F37" i="3"/>
  <c r="G37" i="3"/>
  <c r="H37" i="3"/>
  <c r="B37" i="3"/>
  <c r="C28" i="2"/>
  <c r="D28" i="2"/>
  <c r="E28" i="2"/>
  <c r="F28" i="2"/>
  <c r="G28" i="2"/>
  <c r="H28" i="2"/>
  <c r="B28" i="2"/>
  <c r="H8" i="2"/>
  <c r="B8" i="2"/>
  <c r="C8" i="2"/>
  <c r="D8" i="2"/>
  <c r="E8" i="2"/>
  <c r="F8" i="2"/>
  <c r="G8" i="2"/>
  <c r="D50" i="1"/>
  <c r="E50" i="1"/>
  <c r="F50" i="1"/>
  <c r="G50" i="1"/>
  <c r="H50" i="1"/>
  <c r="C50" i="1"/>
  <c r="H35" i="1" l="1"/>
  <c r="G38" i="1" l="1"/>
  <c r="K36" i="3" l="1"/>
  <c r="H18" i="3"/>
  <c r="H36" i="3" s="1"/>
  <c r="H25" i="3"/>
  <c r="H30" i="3"/>
  <c r="C25" i="3"/>
  <c r="D25" i="3"/>
  <c r="E25" i="3"/>
  <c r="F25" i="3"/>
  <c r="G25" i="3"/>
  <c r="B25" i="3"/>
  <c r="C30" i="3"/>
  <c r="D30" i="3"/>
  <c r="D32" i="3" s="1"/>
  <c r="D34" i="3" s="1"/>
  <c r="E30" i="3"/>
  <c r="F30" i="3"/>
  <c r="G30" i="3"/>
  <c r="B30" i="3"/>
  <c r="C18" i="3"/>
  <c r="C36" i="3" s="1"/>
  <c r="D18" i="3"/>
  <c r="D36" i="3" s="1"/>
  <c r="E18" i="3"/>
  <c r="F18" i="3"/>
  <c r="F32" i="3" s="1"/>
  <c r="F34" i="3" s="1"/>
  <c r="G18" i="3"/>
  <c r="G36" i="3" s="1"/>
  <c r="B18" i="3"/>
  <c r="B36" i="3" s="1"/>
  <c r="H7" i="2"/>
  <c r="C21" i="2"/>
  <c r="D21" i="2"/>
  <c r="E21" i="2"/>
  <c r="F21" i="2"/>
  <c r="G21" i="2"/>
  <c r="B21" i="2"/>
  <c r="C7" i="2"/>
  <c r="D7" i="2"/>
  <c r="E7" i="2"/>
  <c r="F7" i="2"/>
  <c r="G7" i="2"/>
  <c r="B7" i="2"/>
  <c r="C40" i="1"/>
  <c r="C35" i="1"/>
  <c r="D35" i="1"/>
  <c r="E35" i="1"/>
  <c r="F35" i="1"/>
  <c r="G35" i="1"/>
  <c r="B35" i="1"/>
  <c r="C24" i="1"/>
  <c r="D24" i="1"/>
  <c r="E24" i="1"/>
  <c r="F24" i="1"/>
  <c r="G24" i="1"/>
  <c r="H24" i="1"/>
  <c r="H40" i="1" s="1"/>
  <c r="H47" i="1" s="1"/>
  <c r="J24" i="1"/>
  <c r="K24" i="1"/>
  <c r="B24" i="1"/>
  <c r="C42" i="1"/>
  <c r="C7" i="4" s="1"/>
  <c r="D42" i="1"/>
  <c r="E42" i="1"/>
  <c r="E7" i="4" s="1"/>
  <c r="F42" i="1"/>
  <c r="G42" i="1"/>
  <c r="G7" i="4" s="1"/>
  <c r="H42" i="1"/>
  <c r="H7" i="4" s="1"/>
  <c r="J42" i="1"/>
  <c r="K42" i="1"/>
  <c r="B42" i="1"/>
  <c r="C13" i="1"/>
  <c r="D13" i="1"/>
  <c r="E13" i="1"/>
  <c r="F13" i="1"/>
  <c r="G13" i="1"/>
  <c r="H13" i="1"/>
  <c r="J13" i="1"/>
  <c r="B13" i="1"/>
  <c r="C6" i="1"/>
  <c r="C20" i="1" s="1"/>
  <c r="D6" i="1"/>
  <c r="E6" i="1"/>
  <c r="E20" i="1" s="1"/>
  <c r="F6" i="1"/>
  <c r="G6" i="1"/>
  <c r="G20" i="1" s="1"/>
  <c r="H6" i="1"/>
  <c r="J6" i="1"/>
  <c r="K6" i="1"/>
  <c r="B6" i="1"/>
  <c r="E49" i="1"/>
  <c r="D8" i="4" l="1"/>
  <c r="H13" i="2"/>
  <c r="H17" i="2" s="1"/>
  <c r="E13" i="2"/>
  <c r="F40" i="1"/>
  <c r="F47" i="1" s="1"/>
  <c r="B40" i="1"/>
  <c r="B47" i="1" s="1"/>
  <c r="D40" i="1"/>
  <c r="B20" i="1"/>
  <c r="G8" i="4"/>
  <c r="C8" i="4"/>
  <c r="E40" i="1"/>
  <c r="E47" i="1" s="1"/>
  <c r="E32" i="3"/>
  <c r="E34" i="3" s="1"/>
  <c r="F13" i="2"/>
  <c r="H8" i="4"/>
  <c r="G49" i="1"/>
  <c r="J20" i="1"/>
  <c r="F20" i="1"/>
  <c r="B8" i="4"/>
  <c r="B49" i="1"/>
  <c r="B7" i="4"/>
  <c r="C47" i="1"/>
  <c r="C49" i="1"/>
  <c r="F8" i="4"/>
  <c r="F49" i="1"/>
  <c r="F7" i="4"/>
  <c r="D47" i="1"/>
  <c r="B13" i="2"/>
  <c r="D13" i="2"/>
  <c r="D49" i="1"/>
  <c r="D7" i="4"/>
  <c r="H49" i="1"/>
  <c r="H20" i="1"/>
  <c r="D20" i="1"/>
  <c r="E8" i="4"/>
  <c r="G40" i="1"/>
  <c r="G47" i="1" s="1"/>
  <c r="G32" i="3"/>
  <c r="G34" i="3" s="1"/>
  <c r="C32" i="3"/>
  <c r="C34" i="3" s="1"/>
  <c r="F36" i="3"/>
  <c r="G13" i="2"/>
  <c r="C13" i="2"/>
  <c r="E36" i="3"/>
  <c r="B32" i="3"/>
  <c r="B34" i="3" s="1"/>
  <c r="H32" i="3"/>
  <c r="H34" i="3" s="1"/>
  <c r="G10" i="4" l="1"/>
  <c r="G17" i="2"/>
  <c r="G19" i="2" s="1"/>
  <c r="G25" i="2" s="1"/>
  <c r="F10" i="4"/>
  <c r="F17" i="2"/>
  <c r="F19" i="2" s="1"/>
  <c r="F25" i="2" s="1"/>
  <c r="F11" i="4" s="1"/>
  <c r="C10" i="4"/>
  <c r="C17" i="2"/>
  <c r="C19" i="2" s="1"/>
  <c r="C25" i="2" s="1"/>
  <c r="D10" i="4"/>
  <c r="D17" i="2"/>
  <c r="D19" i="2" s="1"/>
  <c r="D25" i="2" s="1"/>
  <c r="E10" i="4"/>
  <c r="E17" i="2"/>
  <c r="E19" i="2" s="1"/>
  <c r="E25" i="2" s="1"/>
  <c r="H19" i="2"/>
  <c r="H25" i="2" s="1"/>
  <c r="H10" i="4"/>
  <c r="B19" i="2"/>
  <c r="B25" i="2" s="1"/>
  <c r="B10" i="4"/>
  <c r="D11" i="4" l="1"/>
  <c r="D5" i="4"/>
  <c r="E5" i="4"/>
  <c r="E11" i="4"/>
  <c r="E27" i="2"/>
  <c r="E6" i="4"/>
  <c r="F5" i="4"/>
  <c r="E9" i="4"/>
  <c r="F27" i="2"/>
  <c r="F9" i="4"/>
  <c r="D27" i="2"/>
  <c r="D9" i="4"/>
  <c r="F6" i="4"/>
  <c r="D6" i="4"/>
  <c r="C5" i="4"/>
  <c r="C9" i="4"/>
  <c r="C11" i="4"/>
  <c r="C6" i="4"/>
  <c r="H5" i="4"/>
  <c r="H9" i="4"/>
  <c r="H11" i="4"/>
  <c r="H6" i="4"/>
  <c r="H27" i="2"/>
  <c r="B11" i="4"/>
  <c r="B5" i="4"/>
  <c r="B6" i="4"/>
  <c r="B9" i="4"/>
  <c r="B27" i="2"/>
  <c r="G5" i="4"/>
  <c r="G9" i="4"/>
  <c r="G11" i="4"/>
  <c r="G6" i="4"/>
  <c r="G27" i="2"/>
  <c r="C27" i="2"/>
</calcChain>
</file>

<file path=xl/sharedStrings.xml><?xml version="1.0" encoding="utf-8"?>
<sst xmlns="http://schemas.openxmlformats.org/spreadsheetml/2006/main" count="101" uniqueCount="95">
  <si>
    <t>ASSETS</t>
  </si>
  <si>
    <t>NON CURRENT ASSETS</t>
  </si>
  <si>
    <t>CURRENT ASSETS</t>
  </si>
  <si>
    <t>Cash and Cash Equivalents</t>
  </si>
  <si>
    <t>Share Capital</t>
  </si>
  <si>
    <t>Retained Earnings</t>
  </si>
  <si>
    <t>Gross Profit</t>
  </si>
  <si>
    <t>Operating Profit</t>
  </si>
  <si>
    <t>Current</t>
  </si>
  <si>
    <t>Deferred</t>
  </si>
  <si>
    <t>Cost of goods sold</t>
  </si>
  <si>
    <t>Financial charges</t>
  </si>
  <si>
    <t>Inventories</t>
  </si>
  <si>
    <t>Accounts Receivable</t>
  </si>
  <si>
    <t>Advances, Deposits &amp; Pre-Payments</t>
  </si>
  <si>
    <t>Add: Other Income</t>
  </si>
  <si>
    <t>Less: Workers profit Participation Fund</t>
  </si>
  <si>
    <t>Property, Plant and Equipment</t>
  </si>
  <si>
    <t>Short Term Loan</t>
  </si>
  <si>
    <t>Current Portion of Long term Loan</t>
  </si>
  <si>
    <t>Creditors &amp; Accruals</t>
  </si>
  <si>
    <t>Liabilities for Expenses</t>
  </si>
  <si>
    <t>Provision for Tax</t>
  </si>
  <si>
    <t>Loan from/(Repayment) of Long Term Loan</t>
  </si>
  <si>
    <t>Intangible Assets</t>
  </si>
  <si>
    <t>Cash Dividend Paid</t>
  </si>
  <si>
    <t>Non Operating Income</t>
  </si>
  <si>
    <t>Investment</t>
  </si>
  <si>
    <t>Loans and Deposits</t>
  </si>
  <si>
    <t>Advance Income Tax</t>
  </si>
  <si>
    <t>Deferred Tax Liability</t>
  </si>
  <si>
    <t>Deferred Liability-gratuity Payable</t>
  </si>
  <si>
    <t>Administrative &amp; Selling Expenses</t>
  </si>
  <si>
    <t>Collection from Customers</t>
  </si>
  <si>
    <t>Payment to Suppliers</t>
  </si>
  <si>
    <t>Payment to Employees</t>
  </si>
  <si>
    <t>Payment to Services Received</t>
  </si>
  <si>
    <t>VAT Paid</t>
  </si>
  <si>
    <t>Contribution to WPPF</t>
  </si>
  <si>
    <t>Contribution to Provident Fund</t>
  </si>
  <si>
    <t>Cost recovery</t>
  </si>
  <si>
    <t>Collection from Sale of Scrap and Others</t>
  </si>
  <si>
    <t>Interest Paid</t>
  </si>
  <si>
    <t>Income Tax paid</t>
  </si>
  <si>
    <t>Payment for Investing in Shares</t>
  </si>
  <si>
    <t>Dividend Received</t>
  </si>
  <si>
    <t>Proceeds from Sale of Property, Plant and Equipment</t>
  </si>
  <si>
    <t>Payment for Acquisition of Property, Plant and Equipment</t>
  </si>
  <si>
    <t>6 months</t>
  </si>
  <si>
    <t>Capital Work in Progress</t>
  </si>
  <si>
    <t>Accrued Expenses</t>
  </si>
  <si>
    <t>Provision for Royalty</t>
  </si>
  <si>
    <t>Long Term Loan</t>
  </si>
  <si>
    <t>Payment of Royalty</t>
  </si>
  <si>
    <t>Debt to Equity</t>
  </si>
  <si>
    <t>Current Ratio</t>
  </si>
  <si>
    <t>Net Margin</t>
  </si>
  <si>
    <t>Operating Margin</t>
  </si>
  <si>
    <t>Reserve &amp; surplus</t>
  </si>
  <si>
    <t>Trade &amp; other payable</t>
  </si>
  <si>
    <t>Other Liabilities</t>
  </si>
  <si>
    <t>Other income</t>
  </si>
  <si>
    <t>BANGLADESH LAMPS LIMITED</t>
  </si>
  <si>
    <t>Ratio</t>
  </si>
  <si>
    <t>As at year end</t>
  </si>
  <si>
    <t>Liabilities and Capital</t>
  </si>
  <si>
    <t>Liabilities</t>
  </si>
  <si>
    <t>Shareholders’ Equity</t>
  </si>
  <si>
    <t>Current Liabilities</t>
  </si>
  <si>
    <t>Non Current Liabilities</t>
  </si>
  <si>
    <t>Net assets value per share</t>
  </si>
  <si>
    <t>Shares to calculate NAVPS</t>
  </si>
  <si>
    <t>Net Revenues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</si>
  <si>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</si>
  <si>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</si>
  <si>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</si>
  <si>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</si>
  <si>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</si>
  <si>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</si>
  <si>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</si>
  <si>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</si>
  <si>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</si>
  <si>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</si>
  <si>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</si>
  <si>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</si>
  <si>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</si>
  <si>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</si>
  <si>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</si>
  <si>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</si>
  <si>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</si>
  <si>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</si>
  <si>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</si>
  <si>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Cash Flow Statement</t>
  </si>
  <si>
    <t>Income Statement</t>
  </si>
  <si>
    <t>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</si>
</sst>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164" formatCode="[$-409]d\-mmm\-yy;@"/>
    <numFmt numFmtId="165" formatCode="_(* #,##0.00_);_(* \(#,##0.00\);_(* &quot;-&quot;_);_(@_)"/>
    <numFmt numFmtId="166" formatCode="0.0%"/>
    <numFmt numFmtId="167" formatCode="0.0"/>
    <numFmt numFmtId="168" formatCode="0;[Red]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41" fontId="2" fillId="0" borderId="0" xfId="0" applyNumberFormat="1" applyFont="1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4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41" fontId="0" fillId="0" borderId="1" xfId="0" applyNumberFormat="1" applyBorder="1"/>
    <xf numFmtId="41" fontId="1" fillId="0" borderId="0" xfId="0" applyNumberFormat="1" applyFont="1" applyBorder="1"/>
    <xf numFmtId="41" fontId="0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Border="1"/>
    <xf numFmtId="41" fontId="0" fillId="0" borderId="0" xfId="0" applyNumberFormat="1" applyAlignment="1">
      <alignment wrapText="1"/>
    </xf>
    <xf numFmtId="41" fontId="3" fillId="0" borderId="0" xfId="0" applyNumberFormat="1" applyFont="1" applyBorder="1"/>
    <xf numFmtId="166" fontId="0" fillId="0" borderId="0" xfId="1" applyNumberFormat="1" applyFont="1"/>
    <xf numFmtId="167" fontId="0" fillId="0" borderId="0" xfId="0" applyNumberFormat="1"/>
    <xf numFmtId="41" fontId="4" fillId="0" borderId="0" xfId="0" applyNumberFormat="1" applyFont="1" applyFill="1" applyAlignment="1"/>
    <xf numFmtId="168" fontId="2" fillId="0" borderId="0" xfId="0" applyNumberFormat="1" applyFont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2" fillId="0" borderId="0" xfId="0" applyFont="1"/>
    <xf numFmtId="41" fontId="1" fillId="0" borderId="3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"/>
  <sheetViews>
    <sheetView workbookViewId="0">
      <pane xSplit="1" ySplit="4" topLeftCell="B38" activePane="bottomRight" state="frozen"/>
      <selection pane="topRight" activeCell="B1" sqref="B1"/>
      <selection pane="bottomLeft" activeCell="A6" sqref="A6"/>
      <selection pane="bottomRight" activeCell="G51" sqref="G51"/>
    </sheetView>
  </sheetViews>
  <sheetFormatPr defaultRowHeight="15" x14ac:dyDescent="0.25"/>
  <cols>
    <col min="1" max="1" width="40" style="2" customWidth="1"/>
    <col min="2" max="7" width="18" style="2" bestFit="1" customWidth="1"/>
    <col min="8" max="8" width="14.28515625" style="2" bestFit="1" customWidth="1"/>
    <col min="9" max="11" width="9.28515625" style="2" bestFit="1" customWidth="1"/>
    <col min="12" max="16384" width="9.140625" style="2"/>
  </cols>
  <sheetData>
    <row r="1" spans="1:11" x14ac:dyDescent="0.25">
      <c r="A1" s="21" t="s">
        <v>62</v>
      </c>
    </row>
    <row r="2" spans="1:11" x14ac:dyDescent="0.25">
      <c r="A2" s="21" t="s">
        <v>94</v>
      </c>
    </row>
    <row r="3" spans="1:11" x14ac:dyDescent="0.25">
      <c r="A3" s="21" t="s">
        <v>64</v>
      </c>
    </row>
    <row r="4" spans="1:11" s="6" customFormat="1" ht="15.75" x14ac:dyDescent="0.25">
      <c r="B4" s="20">
        <v>2012</v>
      </c>
      <c r="C4" s="20">
        <v>2013</v>
      </c>
      <c r="D4" s="20">
        <v>2014</v>
      </c>
      <c r="E4" s="20">
        <v>2015</v>
      </c>
      <c r="F4" s="20">
        <v>2016</v>
      </c>
      <c r="G4" s="20">
        <v>2017</v>
      </c>
      <c r="H4" s="20">
        <v>2018</v>
      </c>
    </row>
    <row r="5" spans="1:11" ht="17.25" x14ac:dyDescent="0.3">
      <c r="A5" s="22" t="s">
        <v>0</v>
      </c>
      <c r="F5" s="19"/>
      <c r="G5" s="19"/>
      <c r="H5" s="19"/>
    </row>
    <row r="6" spans="1:11" x14ac:dyDescent="0.25">
      <c r="A6" s="23" t="s">
        <v>1</v>
      </c>
      <c r="B6" s="3">
        <f t="shared" ref="B6:K6" si="0">SUM(B7:B11)</f>
        <v>537069994</v>
      </c>
      <c r="C6" s="3">
        <f t="shared" si="0"/>
        <v>529677262</v>
      </c>
      <c r="D6" s="3">
        <f t="shared" si="0"/>
        <v>525274250</v>
      </c>
      <c r="E6" s="3">
        <f t="shared" si="0"/>
        <v>551929798</v>
      </c>
      <c r="F6" s="3">
        <f t="shared" si="0"/>
        <v>510777738</v>
      </c>
      <c r="G6" s="3">
        <f t="shared" si="0"/>
        <v>730668073</v>
      </c>
      <c r="H6" s="3">
        <f t="shared" si="0"/>
        <v>734428167</v>
      </c>
      <c r="I6" s="3"/>
      <c r="J6" s="3">
        <f t="shared" si="0"/>
        <v>0</v>
      </c>
      <c r="K6" s="3">
        <f t="shared" si="0"/>
        <v>0</v>
      </c>
    </row>
    <row r="7" spans="1:11" x14ac:dyDescent="0.25">
      <c r="A7" s="4" t="s">
        <v>17</v>
      </c>
      <c r="B7" s="4">
        <v>178226377</v>
      </c>
      <c r="C7" s="4">
        <v>163421982</v>
      </c>
      <c r="D7" s="4">
        <v>133788230</v>
      </c>
      <c r="E7" s="4">
        <v>126333274</v>
      </c>
      <c r="F7" s="4">
        <v>121963207</v>
      </c>
      <c r="G7" s="4">
        <v>102272525</v>
      </c>
      <c r="H7" s="4">
        <v>113124245</v>
      </c>
    </row>
    <row r="8" spans="1:11" x14ac:dyDescent="0.25">
      <c r="A8" s="4" t="s">
        <v>49</v>
      </c>
      <c r="B8" s="4">
        <v>14910305</v>
      </c>
      <c r="C8" s="4">
        <v>630000</v>
      </c>
      <c r="D8" s="4">
        <v>487920</v>
      </c>
      <c r="E8" s="4">
        <v>0</v>
      </c>
      <c r="F8" s="4">
        <v>0</v>
      </c>
      <c r="G8" s="4">
        <v>0</v>
      </c>
      <c r="H8" s="3"/>
    </row>
    <row r="9" spans="1:11" x14ac:dyDescent="0.25">
      <c r="A9" s="4" t="s">
        <v>24</v>
      </c>
      <c r="B9" s="4">
        <v>1476946</v>
      </c>
      <c r="C9" s="4">
        <v>1025222</v>
      </c>
      <c r="D9" s="2">
        <v>600998</v>
      </c>
      <c r="E9" s="4">
        <v>176774</v>
      </c>
      <c r="F9" s="4">
        <v>0</v>
      </c>
      <c r="G9" s="4">
        <v>0</v>
      </c>
      <c r="H9" s="3"/>
    </row>
    <row r="10" spans="1:11" x14ac:dyDescent="0.25">
      <c r="A10" s="2" t="s">
        <v>27</v>
      </c>
      <c r="B10" s="4">
        <v>338931763</v>
      </c>
      <c r="C10" s="4">
        <v>361259105</v>
      </c>
      <c r="D10" s="4">
        <v>386102860</v>
      </c>
      <c r="E10" s="4">
        <v>420121587</v>
      </c>
      <c r="F10" s="4">
        <v>381751178</v>
      </c>
      <c r="G10" s="4">
        <v>621028774</v>
      </c>
      <c r="H10" s="4">
        <v>613137794</v>
      </c>
    </row>
    <row r="11" spans="1:11" x14ac:dyDescent="0.25">
      <c r="A11" s="2" t="s">
        <v>28</v>
      </c>
      <c r="B11" s="4">
        <v>3524603</v>
      </c>
      <c r="C11" s="4">
        <v>3340953</v>
      </c>
      <c r="D11" s="4">
        <v>4294242</v>
      </c>
      <c r="E11" s="4">
        <v>5298163</v>
      </c>
      <c r="F11" s="4">
        <v>7063353</v>
      </c>
      <c r="G11" s="4">
        <v>7366774</v>
      </c>
      <c r="H11" s="4">
        <v>8166128</v>
      </c>
    </row>
    <row r="13" spans="1:11" x14ac:dyDescent="0.25">
      <c r="A13" s="23" t="s">
        <v>2</v>
      </c>
      <c r="B13" s="3">
        <f>SUM(B14:B18)</f>
        <v>807536963</v>
      </c>
      <c r="C13" s="3">
        <f t="shared" ref="C13:J13" si="1">SUM(C14:C18)</f>
        <v>629435718</v>
      </c>
      <c r="D13" s="3">
        <f t="shared" si="1"/>
        <v>724147432</v>
      </c>
      <c r="E13" s="3">
        <f t="shared" si="1"/>
        <v>829127484</v>
      </c>
      <c r="F13" s="3">
        <f t="shared" si="1"/>
        <v>812663014</v>
      </c>
      <c r="G13" s="3">
        <f t="shared" si="1"/>
        <v>849352231</v>
      </c>
      <c r="H13" s="3">
        <f t="shared" si="1"/>
        <v>1254229401</v>
      </c>
      <c r="I13" s="3"/>
      <c r="J13" s="3">
        <f t="shared" si="1"/>
        <v>0</v>
      </c>
    </row>
    <row r="14" spans="1:11" x14ac:dyDescent="0.25">
      <c r="A14" s="2" t="s">
        <v>12</v>
      </c>
      <c r="B14" s="2">
        <v>331047582</v>
      </c>
      <c r="C14" s="2">
        <v>248351772</v>
      </c>
      <c r="D14" s="2">
        <v>288302789</v>
      </c>
      <c r="E14" s="2">
        <v>345043563</v>
      </c>
      <c r="F14" s="2">
        <v>290689030</v>
      </c>
      <c r="G14" s="2">
        <v>337402087</v>
      </c>
      <c r="H14" s="2">
        <v>572080254</v>
      </c>
    </row>
    <row r="15" spans="1:11" x14ac:dyDescent="0.25">
      <c r="A15" s="2" t="s">
        <v>13</v>
      </c>
      <c r="B15" s="2">
        <v>239346818</v>
      </c>
      <c r="C15" s="2">
        <v>248436940</v>
      </c>
      <c r="D15" s="2">
        <v>218557686</v>
      </c>
      <c r="E15" s="2">
        <v>179600980</v>
      </c>
      <c r="F15" s="2">
        <v>204750940</v>
      </c>
      <c r="G15" s="2">
        <v>204331941</v>
      </c>
      <c r="H15" s="2">
        <v>277254356</v>
      </c>
    </row>
    <row r="16" spans="1:11" x14ac:dyDescent="0.25">
      <c r="A16" s="2" t="s">
        <v>14</v>
      </c>
      <c r="B16" s="2">
        <v>7905032</v>
      </c>
      <c r="C16" s="2">
        <v>6570224</v>
      </c>
      <c r="D16" s="2">
        <v>7864892</v>
      </c>
      <c r="E16" s="2">
        <v>8023827</v>
      </c>
      <c r="F16" s="2">
        <v>12429064</v>
      </c>
      <c r="G16" s="2">
        <v>12611265</v>
      </c>
      <c r="H16" s="2">
        <v>21689419</v>
      </c>
    </row>
    <row r="17" spans="1:11" x14ac:dyDescent="0.25">
      <c r="A17" s="2" t="s">
        <v>29</v>
      </c>
      <c r="B17" s="2">
        <v>100658776</v>
      </c>
      <c r="C17" s="2">
        <v>123360941</v>
      </c>
      <c r="D17" s="2">
        <v>149615412</v>
      </c>
      <c r="E17" s="2">
        <v>181756982</v>
      </c>
      <c r="F17" s="2">
        <v>196650793</v>
      </c>
      <c r="G17" s="2">
        <v>230458800</v>
      </c>
      <c r="H17" s="2">
        <v>279728940</v>
      </c>
    </row>
    <row r="18" spans="1:11" x14ac:dyDescent="0.25">
      <c r="A18" s="2" t="s">
        <v>3</v>
      </c>
      <c r="B18" s="2">
        <v>128578755</v>
      </c>
      <c r="C18" s="2">
        <v>2715841</v>
      </c>
      <c r="D18" s="2">
        <v>59806653</v>
      </c>
      <c r="E18" s="2">
        <v>114702132</v>
      </c>
      <c r="F18" s="2">
        <v>108143187</v>
      </c>
      <c r="G18" s="2">
        <v>64548138</v>
      </c>
      <c r="H18" s="2">
        <v>103476432</v>
      </c>
    </row>
    <row r="20" spans="1:11" x14ac:dyDescent="0.25">
      <c r="A20" s="3"/>
      <c r="B20" s="3">
        <f t="shared" ref="B20:J20" si="2">B6+B13</f>
        <v>1344606957</v>
      </c>
      <c r="C20" s="3">
        <f t="shared" si="2"/>
        <v>1159112980</v>
      </c>
      <c r="D20" s="3">
        <f t="shared" si="2"/>
        <v>1249421682</v>
      </c>
      <c r="E20" s="3">
        <f t="shared" si="2"/>
        <v>1381057282</v>
      </c>
      <c r="F20" s="3">
        <f t="shared" si="2"/>
        <v>1323440752</v>
      </c>
      <c r="G20" s="3">
        <f t="shared" si="2"/>
        <v>1580020304</v>
      </c>
      <c r="H20" s="3">
        <f t="shared" si="2"/>
        <v>1988657568</v>
      </c>
      <c r="I20" s="3"/>
      <c r="J20" s="3">
        <f t="shared" si="2"/>
        <v>0</v>
      </c>
    </row>
    <row r="22" spans="1:11" ht="15.75" x14ac:dyDescent="0.25">
      <c r="A22" s="24" t="s">
        <v>65</v>
      </c>
    </row>
    <row r="23" spans="1:11" ht="15.75" x14ac:dyDescent="0.25">
      <c r="A23" s="25" t="s">
        <v>66</v>
      </c>
    </row>
    <row r="24" spans="1:11" x14ac:dyDescent="0.25">
      <c r="A24" s="23" t="s">
        <v>68</v>
      </c>
      <c r="B24" s="3">
        <f>SUM(B25:B33)</f>
        <v>630893969</v>
      </c>
      <c r="C24" s="3">
        <f t="shared" ref="C24:K24" si="3">SUM(C25:C33)</f>
        <v>484705255</v>
      </c>
      <c r="D24" s="3">
        <f t="shared" si="3"/>
        <v>574476248</v>
      </c>
      <c r="E24" s="3">
        <f t="shared" si="3"/>
        <v>666888711</v>
      </c>
      <c r="F24" s="3">
        <f t="shared" si="3"/>
        <v>636854614</v>
      </c>
      <c r="G24" s="3">
        <f t="shared" si="3"/>
        <v>652489645</v>
      </c>
      <c r="H24" s="3">
        <f t="shared" si="3"/>
        <v>1058290339</v>
      </c>
      <c r="I24" s="3"/>
      <c r="J24" s="3">
        <f t="shared" si="3"/>
        <v>0</v>
      </c>
      <c r="K24" s="3">
        <f t="shared" si="3"/>
        <v>0</v>
      </c>
    </row>
    <row r="25" spans="1:11" x14ac:dyDescent="0.25">
      <c r="A25" s="2" t="s">
        <v>18</v>
      </c>
      <c r="B25" s="2">
        <v>353936022</v>
      </c>
      <c r="C25" s="2">
        <v>250421311</v>
      </c>
      <c r="D25" s="2">
        <v>253589940</v>
      </c>
      <c r="E25" s="2">
        <v>318913518</v>
      </c>
      <c r="F25" s="2">
        <v>294719937</v>
      </c>
      <c r="G25" s="2">
        <v>304961210</v>
      </c>
      <c r="H25" s="2">
        <v>612612270</v>
      </c>
    </row>
    <row r="26" spans="1:11" x14ac:dyDescent="0.25">
      <c r="A26" s="2" t="s">
        <v>19</v>
      </c>
      <c r="B26" s="2">
        <v>32109911</v>
      </c>
      <c r="C26" s="2">
        <v>20651574</v>
      </c>
      <c r="D26" s="2">
        <v>20651574</v>
      </c>
      <c r="E26" s="2">
        <v>7789803</v>
      </c>
      <c r="F26" s="2">
        <v>0</v>
      </c>
      <c r="G26" s="2">
        <v>0</v>
      </c>
    </row>
    <row r="27" spans="1:11" x14ac:dyDescent="0.25">
      <c r="A27" s="2" t="s">
        <v>59</v>
      </c>
      <c r="H27" s="2">
        <v>202391773</v>
      </c>
    </row>
    <row r="28" spans="1:11" x14ac:dyDescent="0.25">
      <c r="A28" s="2" t="s">
        <v>20</v>
      </c>
      <c r="B28" s="2">
        <v>98251774</v>
      </c>
      <c r="C28" s="2">
        <v>75002648</v>
      </c>
      <c r="D28" s="2">
        <v>148827606</v>
      </c>
      <c r="E28" s="2">
        <v>162302919</v>
      </c>
      <c r="F28" s="2">
        <v>151367713</v>
      </c>
      <c r="G28" s="2">
        <v>131491553</v>
      </c>
    </row>
    <row r="29" spans="1:11" x14ac:dyDescent="0.25">
      <c r="A29" s="2" t="s">
        <v>50</v>
      </c>
      <c r="B29" s="2">
        <v>7436463</v>
      </c>
      <c r="C29" s="2">
        <v>12486967</v>
      </c>
      <c r="D29" s="2">
        <v>10709918</v>
      </c>
      <c r="E29" s="2">
        <v>0</v>
      </c>
      <c r="F29" s="2">
        <v>0</v>
      </c>
      <c r="G29" s="2">
        <v>0</v>
      </c>
    </row>
    <row r="30" spans="1:11" x14ac:dyDescent="0.25">
      <c r="A30" s="2" t="s">
        <v>60</v>
      </c>
      <c r="H30" s="2">
        <v>76241380</v>
      </c>
    </row>
    <row r="31" spans="1:11" x14ac:dyDescent="0.25">
      <c r="A31" s="2" t="s">
        <v>21</v>
      </c>
      <c r="B31" s="2">
        <v>19793016</v>
      </c>
      <c r="C31" s="2">
        <v>9576627</v>
      </c>
      <c r="D31" s="2">
        <v>9678311</v>
      </c>
      <c r="E31" s="2">
        <v>54196494</v>
      </c>
      <c r="F31" s="2">
        <v>56609603</v>
      </c>
      <c r="G31" s="2">
        <v>66731353</v>
      </c>
    </row>
    <row r="32" spans="1:11" x14ac:dyDescent="0.25">
      <c r="A32" s="2" t="s">
        <v>22</v>
      </c>
      <c r="B32" s="2">
        <v>90404166</v>
      </c>
      <c r="C32" s="2">
        <v>96641298</v>
      </c>
      <c r="D32" s="2">
        <v>111051763</v>
      </c>
      <c r="E32" s="2">
        <v>123685977</v>
      </c>
      <c r="F32" s="2">
        <v>134157361</v>
      </c>
      <c r="G32" s="2">
        <v>149305529</v>
      </c>
      <c r="H32" s="2">
        <v>167044916</v>
      </c>
    </row>
    <row r="33" spans="1:11" x14ac:dyDescent="0.25">
      <c r="A33" s="2" t="s">
        <v>51</v>
      </c>
      <c r="B33" s="2">
        <v>28962617</v>
      </c>
      <c r="C33" s="2">
        <v>19924830</v>
      </c>
      <c r="D33" s="2">
        <v>19967136</v>
      </c>
      <c r="E33" s="2">
        <v>0</v>
      </c>
      <c r="F33" s="2">
        <v>0</v>
      </c>
      <c r="G33" s="2">
        <v>0</v>
      </c>
    </row>
    <row r="35" spans="1:11" x14ac:dyDescent="0.25">
      <c r="A35" s="23" t="s">
        <v>69</v>
      </c>
      <c r="B35" s="3">
        <f>SUM(B36:B38)</f>
        <v>99128249</v>
      </c>
      <c r="C35" s="3">
        <f t="shared" ref="C35:H35" si="4">SUM(C36:C38)</f>
        <v>83588131</v>
      </c>
      <c r="D35" s="3">
        <f t="shared" si="4"/>
        <v>58137297</v>
      </c>
      <c r="E35" s="3">
        <f t="shared" si="4"/>
        <v>51224371</v>
      </c>
      <c r="F35" s="3">
        <f t="shared" si="4"/>
        <v>53884241</v>
      </c>
      <c r="G35" s="3">
        <f t="shared" si="4"/>
        <v>49382069</v>
      </c>
      <c r="H35" s="3">
        <f t="shared" si="4"/>
        <v>100202751</v>
      </c>
      <c r="I35" s="3"/>
    </row>
    <row r="36" spans="1:11" x14ac:dyDescent="0.25">
      <c r="A36" s="4" t="s">
        <v>52</v>
      </c>
      <c r="B36" s="4">
        <v>50063367</v>
      </c>
      <c r="C36" s="4">
        <v>28441377</v>
      </c>
      <c r="D36" s="4">
        <v>7789803</v>
      </c>
      <c r="E36" s="4">
        <v>0</v>
      </c>
      <c r="F36" s="4">
        <v>0</v>
      </c>
      <c r="G36" s="4">
        <v>0</v>
      </c>
    </row>
    <row r="37" spans="1:11" x14ac:dyDescent="0.25">
      <c r="A37" s="2" t="s">
        <v>31</v>
      </c>
      <c r="B37" s="2">
        <v>30883202</v>
      </c>
      <c r="C37" s="2">
        <v>44898845</v>
      </c>
      <c r="D37" s="2">
        <v>45217818</v>
      </c>
      <c r="E37" s="2">
        <v>47756030</v>
      </c>
      <c r="F37" s="2">
        <v>52579346</v>
      </c>
      <c r="G37" s="2">
        <v>50012005</v>
      </c>
      <c r="H37" s="2">
        <v>49998937</v>
      </c>
    </row>
    <row r="38" spans="1:11" x14ac:dyDescent="0.25">
      <c r="A38" s="2" t="s">
        <v>30</v>
      </c>
      <c r="B38" s="2">
        <v>18181680</v>
      </c>
      <c r="C38" s="2">
        <v>10247909</v>
      </c>
      <c r="D38" s="2">
        <v>5129676</v>
      </c>
      <c r="E38" s="2">
        <v>3468341</v>
      </c>
      <c r="F38" s="2">
        <v>1304895</v>
      </c>
      <c r="G38" s="2">
        <f>642-630578</f>
        <v>-629936</v>
      </c>
      <c r="H38" s="2">
        <v>50203814</v>
      </c>
    </row>
    <row r="39" spans="1:11" x14ac:dyDescent="0.25">
      <c r="A39" s="3"/>
    </row>
    <row r="40" spans="1:11" x14ac:dyDescent="0.25">
      <c r="A40" s="3"/>
      <c r="B40" s="3">
        <f>SUM(B24,B35)</f>
        <v>730022218</v>
      </c>
      <c r="C40" s="3">
        <f t="shared" ref="C40:H40" si="5">SUM(C24,C35)</f>
        <v>568293386</v>
      </c>
      <c r="D40" s="3">
        <f t="shared" si="5"/>
        <v>632613545</v>
      </c>
      <c r="E40" s="3">
        <f t="shared" si="5"/>
        <v>718113082</v>
      </c>
      <c r="F40" s="3">
        <f t="shared" si="5"/>
        <v>690738855</v>
      </c>
      <c r="G40" s="3">
        <f t="shared" si="5"/>
        <v>701871714</v>
      </c>
      <c r="H40" s="3">
        <f t="shared" si="5"/>
        <v>1158493090</v>
      </c>
      <c r="I40" s="3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11" x14ac:dyDescent="0.25">
      <c r="A42" s="23" t="s">
        <v>67</v>
      </c>
      <c r="B42" s="3">
        <f>SUM(B43:B45)</f>
        <v>614584739</v>
      </c>
      <c r="C42" s="3">
        <f t="shared" ref="C42:K42" si="6">SUM(C43:C45)</f>
        <v>590819594</v>
      </c>
      <c r="D42" s="3">
        <f t="shared" si="6"/>
        <v>616808137</v>
      </c>
      <c r="E42" s="3">
        <f t="shared" si="6"/>
        <v>662944200</v>
      </c>
      <c r="F42" s="3">
        <f t="shared" si="6"/>
        <v>632701897</v>
      </c>
      <c r="G42" s="3">
        <f t="shared" si="6"/>
        <v>878148590</v>
      </c>
      <c r="H42" s="3">
        <f t="shared" si="6"/>
        <v>830164478</v>
      </c>
      <c r="I42" s="3"/>
      <c r="J42" s="3">
        <f t="shared" si="6"/>
        <v>0</v>
      </c>
      <c r="K42" s="3">
        <f t="shared" si="6"/>
        <v>0</v>
      </c>
    </row>
    <row r="43" spans="1:11" x14ac:dyDescent="0.25">
      <c r="A43" s="2" t="s">
        <v>4</v>
      </c>
      <c r="B43" s="2">
        <v>93706080</v>
      </c>
      <c r="C43" s="2">
        <v>93706080</v>
      </c>
      <c r="D43" s="2">
        <v>93706080</v>
      </c>
      <c r="E43" s="2">
        <v>93706080</v>
      </c>
      <c r="F43" s="2">
        <v>93706080</v>
      </c>
      <c r="G43" s="2">
        <v>93706080</v>
      </c>
      <c r="H43" s="2">
        <v>93706080</v>
      </c>
    </row>
    <row r="44" spans="1:11" x14ac:dyDescent="0.25">
      <c r="A44" s="2" t="s">
        <v>58</v>
      </c>
      <c r="H44" s="2">
        <v>736458398</v>
      </c>
    </row>
    <row r="45" spans="1:11" x14ac:dyDescent="0.25">
      <c r="A45" s="2" t="s">
        <v>5</v>
      </c>
      <c r="B45" s="2">
        <v>520878659</v>
      </c>
      <c r="C45" s="2">
        <v>497113514</v>
      </c>
      <c r="D45" s="2">
        <v>523102057</v>
      </c>
      <c r="E45" s="2">
        <v>569238120</v>
      </c>
      <c r="F45" s="2">
        <v>538995817</v>
      </c>
      <c r="G45" s="2">
        <v>784442510</v>
      </c>
    </row>
    <row r="47" spans="1:11" x14ac:dyDescent="0.25">
      <c r="A47" s="3"/>
      <c r="B47" s="3">
        <f t="shared" ref="B47:H47" si="7">SUM(B40,B42)</f>
        <v>1344606957</v>
      </c>
      <c r="C47" s="3">
        <f t="shared" si="7"/>
        <v>1159112980</v>
      </c>
      <c r="D47" s="3">
        <f t="shared" si="7"/>
        <v>1249421682</v>
      </c>
      <c r="E47" s="3">
        <f t="shared" si="7"/>
        <v>1381057282</v>
      </c>
      <c r="F47" s="3">
        <f t="shared" si="7"/>
        <v>1323440752</v>
      </c>
      <c r="G47" s="3">
        <f t="shared" si="7"/>
        <v>1580020304</v>
      </c>
      <c r="H47" s="3">
        <f t="shared" si="7"/>
        <v>1988657568</v>
      </c>
      <c r="I47" s="3"/>
    </row>
    <row r="48" spans="1:11" x14ac:dyDescent="0.25">
      <c r="A48"/>
    </row>
    <row r="49" spans="1:8" s="9" customFormat="1" x14ac:dyDescent="0.25">
      <c r="A49" s="26" t="s">
        <v>70</v>
      </c>
      <c r="B49" s="8">
        <f t="shared" ref="B49:H49" si="8">B42/(B43/10)</f>
        <v>65.586431424727195</v>
      </c>
      <c r="C49" s="8">
        <f t="shared" si="8"/>
        <v>63.050294495298488</v>
      </c>
      <c r="D49" s="8">
        <f t="shared" si="8"/>
        <v>65.82370503600194</v>
      </c>
      <c r="E49" s="8">
        <f t="shared" si="8"/>
        <v>70.747191644341541</v>
      </c>
      <c r="F49" s="8">
        <f t="shared" si="8"/>
        <v>67.519834038517033</v>
      </c>
      <c r="G49" s="8">
        <f t="shared" si="8"/>
        <v>93.713085639693816</v>
      </c>
      <c r="H49" s="8">
        <f t="shared" si="8"/>
        <v>88.592381412177303</v>
      </c>
    </row>
    <row r="50" spans="1:8" x14ac:dyDescent="0.25">
      <c r="A50" s="26" t="s">
        <v>71</v>
      </c>
      <c r="B50" s="2">
        <f>B43/10</f>
        <v>9370608</v>
      </c>
      <c r="C50" s="2">
        <f>C43/10</f>
        <v>9370608</v>
      </c>
      <c r="D50" s="2">
        <f t="shared" ref="D50:H50" si="9">D43/10</f>
        <v>9370608</v>
      </c>
      <c r="E50" s="2">
        <f t="shared" si="9"/>
        <v>9370608</v>
      </c>
      <c r="F50" s="2">
        <f t="shared" si="9"/>
        <v>9370608</v>
      </c>
      <c r="G50" s="2">
        <f t="shared" si="9"/>
        <v>9370608</v>
      </c>
      <c r="H50" s="2">
        <f t="shared" si="9"/>
        <v>9370608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0"/>
  <sheetViews>
    <sheetView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D22" sqref="D22"/>
    </sheetView>
  </sheetViews>
  <sheetFormatPr defaultRowHeight="15" x14ac:dyDescent="0.25"/>
  <cols>
    <col min="1" max="1" width="39.5703125" style="2" customWidth="1"/>
    <col min="2" max="2" width="13.85546875" style="2" bestFit="1" customWidth="1"/>
    <col min="3" max="5" width="14.42578125" style="2" bestFit="1" customWidth="1"/>
    <col min="6" max="6" width="13.85546875" style="2" bestFit="1" customWidth="1"/>
    <col min="7" max="7" width="14.42578125" style="2" bestFit="1" customWidth="1"/>
    <col min="8" max="8" width="14.28515625" style="2" bestFit="1" customWidth="1"/>
    <col min="9" max="16384" width="9.140625" style="2"/>
  </cols>
  <sheetData>
    <row r="1" spans="1:8" ht="15.75" x14ac:dyDescent="0.25">
      <c r="A1" s="21" t="s">
        <v>62</v>
      </c>
      <c r="B1" s="1"/>
      <c r="C1" s="1"/>
      <c r="D1" s="1"/>
      <c r="E1" s="1"/>
      <c r="F1" s="1"/>
    </row>
    <row r="2" spans="1:8" ht="15.75" x14ac:dyDescent="0.25">
      <c r="A2" s="21" t="s">
        <v>93</v>
      </c>
      <c r="B2" s="1"/>
      <c r="C2" s="1"/>
      <c r="D2" s="1"/>
      <c r="E2" s="1"/>
      <c r="F2" s="1"/>
    </row>
    <row r="3" spans="1:8" ht="15.75" x14ac:dyDescent="0.25">
      <c r="A3" s="21" t="s">
        <v>64</v>
      </c>
      <c r="B3" s="1"/>
      <c r="C3" s="1"/>
      <c r="D3" s="1"/>
      <c r="E3" s="1"/>
      <c r="F3" s="5" t="s">
        <v>48</v>
      </c>
    </row>
    <row r="4" spans="1:8" s="6" customFormat="1" ht="15.75" x14ac:dyDescent="0.25">
      <c r="B4" s="20">
        <v>2012</v>
      </c>
      <c r="C4" s="20">
        <v>2013</v>
      </c>
      <c r="D4" s="20">
        <v>2014</v>
      </c>
      <c r="E4" s="20">
        <v>2015</v>
      </c>
      <c r="F4" s="7">
        <v>42551</v>
      </c>
      <c r="G4" s="20">
        <v>2017</v>
      </c>
      <c r="H4" s="20">
        <v>2018</v>
      </c>
    </row>
    <row r="5" spans="1:8" x14ac:dyDescent="0.25">
      <c r="A5" s="26" t="s">
        <v>72</v>
      </c>
      <c r="B5" s="2">
        <v>953526835</v>
      </c>
      <c r="C5" s="2">
        <v>1031612462</v>
      </c>
      <c r="D5" s="2">
        <v>1175149437</v>
      </c>
      <c r="E5" s="2">
        <v>1262861174</v>
      </c>
      <c r="F5" s="2">
        <v>624034809</v>
      </c>
      <c r="G5" s="2">
        <v>1219930700</v>
      </c>
      <c r="H5" s="2">
        <v>1475772071</v>
      </c>
    </row>
    <row r="6" spans="1:8" x14ac:dyDescent="0.25">
      <c r="A6" t="s">
        <v>10</v>
      </c>
      <c r="B6" s="10">
        <v>744635527</v>
      </c>
      <c r="C6" s="10">
        <v>787521310</v>
      </c>
      <c r="D6" s="10">
        <v>896905876</v>
      </c>
      <c r="E6" s="10">
        <v>963562735</v>
      </c>
      <c r="F6" s="10">
        <v>475950255</v>
      </c>
      <c r="G6" s="10">
        <v>925576129</v>
      </c>
      <c r="H6" s="2">
        <v>1145206426</v>
      </c>
    </row>
    <row r="7" spans="1:8" x14ac:dyDescent="0.25">
      <c r="A7" s="26" t="s">
        <v>6</v>
      </c>
      <c r="B7" s="3">
        <f>B5-B6</f>
        <v>208891308</v>
      </c>
      <c r="C7" s="3">
        <f t="shared" ref="C7:G7" si="0">C5-C6</f>
        <v>244091152</v>
      </c>
      <c r="D7" s="3">
        <f t="shared" si="0"/>
        <v>278243561</v>
      </c>
      <c r="E7" s="3">
        <f t="shared" si="0"/>
        <v>299298439</v>
      </c>
      <c r="F7" s="3">
        <f t="shared" si="0"/>
        <v>148084554</v>
      </c>
      <c r="G7" s="3">
        <f t="shared" si="0"/>
        <v>294354571</v>
      </c>
      <c r="H7" s="30">
        <f t="shared" ref="H7" si="1">H5-H6</f>
        <v>330565645</v>
      </c>
    </row>
    <row r="8" spans="1:8" x14ac:dyDescent="0.25">
      <c r="A8" s="26" t="s">
        <v>73</v>
      </c>
      <c r="B8" s="3">
        <f t="shared" ref="B8:G8" si="2">-B9+B12</f>
        <v>-225240564</v>
      </c>
      <c r="C8" s="3">
        <f t="shared" si="2"/>
        <v>-235918140</v>
      </c>
      <c r="D8" s="3">
        <f t="shared" si="2"/>
        <v>-238034290</v>
      </c>
      <c r="E8" s="3">
        <f t="shared" si="2"/>
        <v>-248913617</v>
      </c>
      <c r="F8" s="3">
        <f t="shared" si="2"/>
        <v>-105383120</v>
      </c>
      <c r="G8" s="3">
        <f t="shared" si="2"/>
        <v>-221921912</v>
      </c>
      <c r="H8" s="3">
        <f>-H9+H12+H10</f>
        <v>-251977738</v>
      </c>
    </row>
    <row r="9" spans="1:8" x14ac:dyDescent="0.25">
      <c r="A9" s="2" t="s">
        <v>32</v>
      </c>
      <c r="B9" s="4">
        <v>239580703</v>
      </c>
      <c r="C9" s="4">
        <v>250792346</v>
      </c>
      <c r="D9" s="2">
        <v>257930877</v>
      </c>
      <c r="E9" s="2">
        <v>271992389</v>
      </c>
      <c r="F9" s="2">
        <v>131214424</v>
      </c>
      <c r="G9" s="2">
        <v>259628899</v>
      </c>
      <c r="H9" s="3">
        <v>287890624</v>
      </c>
    </row>
    <row r="10" spans="1:8" s="4" customFormat="1" x14ac:dyDescent="0.25">
      <c r="A10" s="2" t="s">
        <v>61</v>
      </c>
      <c r="H10" s="4">
        <v>35912886</v>
      </c>
    </row>
    <row r="11" spans="1:8" x14ac:dyDescent="0.25">
      <c r="B11" s="4"/>
    </row>
    <row r="12" spans="1:8" ht="15.75" customHeight="1" x14ac:dyDescent="0.25">
      <c r="A12" s="4" t="s">
        <v>26</v>
      </c>
      <c r="B12" s="2">
        <v>14340139</v>
      </c>
      <c r="C12" s="2">
        <v>14874206</v>
      </c>
      <c r="D12" s="4">
        <v>19896587</v>
      </c>
      <c r="E12" s="4">
        <v>23078772</v>
      </c>
      <c r="F12" s="4">
        <v>25831304</v>
      </c>
      <c r="G12" s="4">
        <v>37706987</v>
      </c>
      <c r="H12" s="4">
        <v>0</v>
      </c>
    </row>
    <row r="13" spans="1:8" x14ac:dyDescent="0.25">
      <c r="A13" s="26" t="s">
        <v>7</v>
      </c>
      <c r="B13" s="3">
        <f t="shared" ref="B13:H13" si="3">B7+B8</f>
        <v>-16349256</v>
      </c>
      <c r="C13" s="3">
        <f t="shared" si="3"/>
        <v>8173012</v>
      </c>
      <c r="D13" s="3">
        <f t="shared" si="3"/>
        <v>40209271</v>
      </c>
      <c r="E13" s="3">
        <f t="shared" si="3"/>
        <v>50384822</v>
      </c>
      <c r="F13" s="3">
        <f t="shared" si="3"/>
        <v>42701434</v>
      </c>
      <c r="G13" s="3">
        <f t="shared" si="3"/>
        <v>72432659</v>
      </c>
      <c r="H13" s="3">
        <f t="shared" si="3"/>
        <v>78587907</v>
      </c>
    </row>
    <row r="14" spans="1:8" x14ac:dyDescent="0.25">
      <c r="A14" s="27" t="s">
        <v>74</v>
      </c>
      <c r="B14" s="3"/>
      <c r="C14" s="3"/>
      <c r="D14" s="3"/>
      <c r="E14" s="3"/>
      <c r="F14" s="3"/>
      <c r="G14" s="3"/>
      <c r="H14" s="3"/>
    </row>
    <row r="15" spans="1:8" x14ac:dyDescent="0.25">
      <c r="A15" s="2" t="s">
        <v>11</v>
      </c>
      <c r="B15" s="4">
        <v>62432153</v>
      </c>
      <c r="C15" s="2">
        <v>38357215</v>
      </c>
      <c r="D15" s="2">
        <v>21764997</v>
      </c>
      <c r="E15" s="2">
        <v>16563253</v>
      </c>
      <c r="F15" s="2">
        <v>8732675</v>
      </c>
      <c r="G15" s="2">
        <v>21735264</v>
      </c>
      <c r="H15" s="2">
        <v>23635291</v>
      </c>
    </row>
    <row r="16" spans="1:8" x14ac:dyDescent="0.25">
      <c r="A16" s="2" t="s">
        <v>15</v>
      </c>
      <c r="B16" s="4">
        <v>31744277</v>
      </c>
      <c r="C16" s="2">
        <v>17662993</v>
      </c>
      <c r="D16" s="2">
        <v>12192874</v>
      </c>
      <c r="E16" s="4">
        <v>10101434</v>
      </c>
      <c r="F16" s="2">
        <v>2967364</v>
      </c>
      <c r="G16" s="2">
        <v>4493644</v>
      </c>
      <c r="H16" s="2">
        <v>4468804</v>
      </c>
    </row>
    <row r="17" spans="1:8" x14ac:dyDescent="0.25">
      <c r="A17" s="26" t="s">
        <v>75</v>
      </c>
      <c r="B17" s="4"/>
      <c r="C17" s="11">
        <f>C13-C15+C16</f>
        <v>-12521210</v>
      </c>
      <c r="D17" s="11">
        <f t="shared" ref="D17:H17" si="4">D13-D15+D16</f>
        <v>30637148</v>
      </c>
      <c r="E17" s="11">
        <f t="shared" si="4"/>
        <v>43923003</v>
      </c>
      <c r="F17" s="11">
        <f t="shared" si="4"/>
        <v>36936123</v>
      </c>
      <c r="G17" s="11">
        <f t="shared" si="4"/>
        <v>55191039</v>
      </c>
      <c r="H17" s="11">
        <f t="shared" si="4"/>
        <v>59421420</v>
      </c>
    </row>
    <row r="18" spans="1:8" x14ac:dyDescent="0.25">
      <c r="A18" s="2" t="s">
        <v>16</v>
      </c>
      <c r="B18" s="10">
        <v>0</v>
      </c>
      <c r="C18" s="10">
        <v>0</v>
      </c>
      <c r="D18" s="10">
        <v>1458912</v>
      </c>
      <c r="E18" s="10">
        <v>2091572</v>
      </c>
      <c r="F18" s="10">
        <v>1758863</v>
      </c>
      <c r="G18" s="10">
        <v>2628145</v>
      </c>
      <c r="H18" s="10">
        <v>2829591</v>
      </c>
    </row>
    <row r="19" spans="1:8" x14ac:dyDescent="0.25">
      <c r="A19" s="26" t="s">
        <v>76</v>
      </c>
      <c r="B19" s="11">
        <f>B13-B15+B16-B18</f>
        <v>-47037132</v>
      </c>
      <c r="C19" s="11">
        <f>C17-C18</f>
        <v>-12521210</v>
      </c>
      <c r="D19" s="11">
        <f t="shared" ref="D19:H19" si="5">D17-D18</f>
        <v>29178236</v>
      </c>
      <c r="E19" s="11">
        <f t="shared" si="5"/>
        <v>41831431</v>
      </c>
      <c r="F19" s="11">
        <f t="shared" si="5"/>
        <v>35177260</v>
      </c>
      <c r="G19" s="11">
        <f t="shared" si="5"/>
        <v>52562894</v>
      </c>
      <c r="H19" s="11">
        <f t="shared" si="5"/>
        <v>56591829</v>
      </c>
    </row>
    <row r="20" spans="1:8" x14ac:dyDescent="0.25">
      <c r="A20"/>
      <c r="B20" s="11"/>
      <c r="C20" s="11"/>
      <c r="D20" s="11"/>
      <c r="E20" s="11"/>
      <c r="F20" s="3"/>
      <c r="G20" s="3"/>
      <c r="H20" s="3"/>
    </row>
    <row r="21" spans="1:8" x14ac:dyDescent="0.25">
      <c r="A21" s="23" t="s">
        <v>77</v>
      </c>
      <c r="B21" s="11">
        <f>SUM(B22:B23)</f>
        <v>-2759830</v>
      </c>
      <c r="C21" s="11">
        <f t="shared" ref="C21:G21" si="6">SUM(C22:C23)</f>
        <v>1696639</v>
      </c>
      <c r="D21" s="11">
        <f t="shared" si="6"/>
        <v>-9292232</v>
      </c>
      <c r="E21" s="11">
        <f t="shared" si="6"/>
        <v>-10972879</v>
      </c>
      <c r="F21" s="11">
        <f t="shared" si="6"/>
        <v>-8307938</v>
      </c>
      <c r="G21" s="11">
        <f t="shared" si="6"/>
        <v>-13212695</v>
      </c>
      <c r="H21" s="11">
        <v>-16112713</v>
      </c>
    </row>
    <row r="22" spans="1:8" x14ac:dyDescent="0.25">
      <c r="A22" s="2" t="s">
        <v>8</v>
      </c>
      <c r="B22" s="2">
        <v>-2759830</v>
      </c>
      <c r="C22" s="12">
        <v>0</v>
      </c>
      <c r="D22" s="12">
        <v>-9292232</v>
      </c>
      <c r="E22" s="12">
        <v>-10972879</v>
      </c>
      <c r="F22" s="12">
        <v>-8307938</v>
      </c>
      <c r="G22" s="12">
        <v>-13212695</v>
      </c>
      <c r="H22" s="12"/>
    </row>
    <row r="23" spans="1:8" x14ac:dyDescent="0.25">
      <c r="A23" s="4" t="s">
        <v>9</v>
      </c>
      <c r="B23" s="12">
        <v>0</v>
      </c>
      <c r="C23" s="12">
        <v>1696639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</row>
    <row r="24" spans="1:8" x14ac:dyDescent="0.25">
      <c r="A24" s="4"/>
      <c r="B24" s="12"/>
      <c r="C24" s="11"/>
      <c r="D24" s="12"/>
      <c r="E24" s="12"/>
      <c r="F24" s="12"/>
      <c r="G24" s="12"/>
      <c r="H24" s="12"/>
    </row>
    <row r="25" spans="1:8" x14ac:dyDescent="0.25">
      <c r="A25" s="26" t="s">
        <v>78</v>
      </c>
      <c r="B25" s="13">
        <f>B19+B21</f>
        <v>-49796962</v>
      </c>
      <c r="C25" s="13">
        <f t="shared" ref="C25:G25" si="7">C19+C21</f>
        <v>-10824571</v>
      </c>
      <c r="D25" s="13">
        <f t="shared" si="7"/>
        <v>19886004</v>
      </c>
      <c r="E25" s="13">
        <f t="shared" si="7"/>
        <v>30858552</v>
      </c>
      <c r="F25" s="13">
        <f t="shared" si="7"/>
        <v>26869322</v>
      </c>
      <c r="G25" s="13">
        <f t="shared" si="7"/>
        <v>39350199</v>
      </c>
      <c r="H25" s="13">
        <f t="shared" ref="H25" si="8">H19+H21</f>
        <v>40479116</v>
      </c>
    </row>
    <row r="26" spans="1:8" x14ac:dyDescent="0.25">
      <c r="A26" s="28"/>
      <c r="B26" s="11"/>
      <c r="C26" s="11"/>
      <c r="D26" s="11"/>
      <c r="E26" s="11"/>
      <c r="F26" s="11"/>
      <c r="G26" s="11"/>
    </row>
    <row r="27" spans="1:8" s="9" customFormat="1" x14ac:dyDescent="0.25">
      <c r="A27" s="26" t="s">
        <v>79</v>
      </c>
      <c r="B27" s="9">
        <f>B25/('1'!B43/10)</f>
        <v>-5.3141655269327241</v>
      </c>
      <c r="C27" s="9">
        <f>C25/('1'!C43/10)</f>
        <v>-1.1551620769964981</v>
      </c>
      <c r="D27" s="9">
        <f>D25/('1'!D43/10)</f>
        <v>2.1221679532427351</v>
      </c>
      <c r="E27" s="9">
        <f>E25/('1'!E43/10)</f>
        <v>3.2931216416266693</v>
      </c>
      <c r="F27" s="9">
        <f>F25/('1'!F43/10)</f>
        <v>2.8674043349161549</v>
      </c>
      <c r="G27" s="9">
        <f>G25/('1'!G43/10)</f>
        <v>4.1993218583041783</v>
      </c>
      <c r="H27" s="9">
        <f>H25/('1'!H43/10)</f>
        <v>4.3197961114156094</v>
      </c>
    </row>
    <row r="28" spans="1:8" x14ac:dyDescent="0.25">
      <c r="A28" s="27" t="s">
        <v>80</v>
      </c>
      <c r="B28" s="2">
        <f>'1'!B43/10</f>
        <v>9370608</v>
      </c>
      <c r="C28" s="2">
        <f>'1'!C43/10</f>
        <v>9370608</v>
      </c>
      <c r="D28" s="2">
        <f>'1'!D43/10</f>
        <v>9370608</v>
      </c>
      <c r="E28" s="2">
        <f>'1'!E43/10</f>
        <v>9370608</v>
      </c>
      <c r="F28" s="2">
        <f>'1'!F43/10</f>
        <v>9370608</v>
      </c>
      <c r="G28" s="2">
        <f>'1'!G43/10</f>
        <v>9370608</v>
      </c>
      <c r="H28" s="2">
        <f>'1'!H43/10</f>
        <v>9370608</v>
      </c>
    </row>
    <row r="49" spans="1:2" x14ac:dyDescent="0.25">
      <c r="B49" s="14"/>
    </row>
    <row r="50" spans="1:2" x14ac:dyDescent="0.25">
      <c r="A50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8"/>
  <sheetViews>
    <sheetView tabSelected="1" workbookViewId="0">
      <pane xSplit="1" ySplit="4" topLeftCell="B26" activePane="bottomRight" state="frozen"/>
      <selection pane="topRight" activeCell="B1" sqref="B1"/>
      <selection pane="bottomLeft" activeCell="A6" sqref="A6"/>
      <selection pane="bottomRight" activeCell="C42" sqref="C42"/>
    </sheetView>
  </sheetViews>
  <sheetFormatPr defaultRowHeight="15" x14ac:dyDescent="0.25"/>
  <cols>
    <col min="1" max="1" width="41.28515625" style="2" customWidth="1"/>
    <col min="2" max="5" width="14.42578125" style="2" bestFit="1" customWidth="1"/>
    <col min="6" max="6" width="13.85546875" style="2" bestFit="1" customWidth="1"/>
    <col min="7" max="7" width="14.42578125" style="2" bestFit="1" customWidth="1"/>
    <col min="8" max="8" width="15" style="2" bestFit="1" customWidth="1"/>
    <col min="9" max="10" width="10.28515625" style="2" bestFit="1" customWidth="1"/>
    <col min="11" max="11" width="9.28515625" style="2" bestFit="1" customWidth="1"/>
    <col min="12" max="16384" width="9.140625" style="2"/>
  </cols>
  <sheetData>
    <row r="1" spans="1:10" ht="15.75" x14ac:dyDescent="0.25">
      <c r="A1" s="21" t="s">
        <v>62</v>
      </c>
      <c r="B1" s="1"/>
      <c r="C1" s="1"/>
      <c r="D1" s="1"/>
      <c r="E1" s="1"/>
      <c r="F1" s="1"/>
    </row>
    <row r="2" spans="1:10" ht="15.75" x14ac:dyDescent="0.25">
      <c r="A2" s="21" t="s">
        <v>92</v>
      </c>
      <c r="B2" s="1"/>
      <c r="C2" s="1"/>
      <c r="D2" s="1"/>
      <c r="E2" s="1"/>
      <c r="F2" s="1"/>
    </row>
    <row r="3" spans="1:10" ht="15.75" x14ac:dyDescent="0.25">
      <c r="A3" s="21" t="s">
        <v>64</v>
      </c>
      <c r="B3" s="1"/>
      <c r="C3" s="1"/>
      <c r="D3" s="1"/>
      <c r="E3" s="1"/>
      <c r="F3" s="1"/>
    </row>
    <row r="4" spans="1:10" s="6" customFormat="1" ht="15.75" x14ac:dyDescent="0.25">
      <c r="B4" s="20">
        <v>2012</v>
      </c>
      <c r="C4" s="20">
        <v>2013</v>
      </c>
      <c r="D4" s="20">
        <v>2014</v>
      </c>
      <c r="E4" s="20">
        <v>2015</v>
      </c>
      <c r="F4" s="20">
        <v>2016</v>
      </c>
      <c r="G4" s="20">
        <v>2017</v>
      </c>
      <c r="H4" s="20">
        <v>2018</v>
      </c>
      <c r="I4" s="7"/>
      <c r="J4" s="7"/>
    </row>
    <row r="5" spans="1:10" x14ac:dyDescent="0.25">
      <c r="A5" s="26" t="s">
        <v>81</v>
      </c>
    </row>
    <row r="6" spans="1:10" x14ac:dyDescent="0.25">
      <c r="A6" s="2" t="s">
        <v>33</v>
      </c>
      <c r="B6" s="2">
        <v>1175124067</v>
      </c>
      <c r="C6" s="2">
        <v>1214762478</v>
      </c>
      <c r="D6" s="2">
        <v>1276582065</v>
      </c>
      <c r="E6" s="2">
        <v>1387675459</v>
      </c>
      <c r="F6" s="2">
        <v>652279813</v>
      </c>
      <c r="G6" s="2">
        <v>1338237861</v>
      </c>
      <c r="H6" s="2">
        <v>1588438847</v>
      </c>
    </row>
    <row r="7" spans="1:10" x14ac:dyDescent="0.25">
      <c r="A7" s="2" t="s">
        <v>34</v>
      </c>
      <c r="B7" s="2">
        <v>-725440140</v>
      </c>
      <c r="C7" s="2">
        <v>-572217347</v>
      </c>
      <c r="D7" s="2">
        <v>-746738019</v>
      </c>
      <c r="E7" s="2">
        <v>-877090257</v>
      </c>
      <c r="F7" s="2">
        <v>-339344815</v>
      </c>
      <c r="G7" s="2">
        <v>-787969718</v>
      </c>
      <c r="H7" s="2">
        <v>-1157467199</v>
      </c>
    </row>
    <row r="8" spans="1:10" x14ac:dyDescent="0.25">
      <c r="A8" s="2" t="s">
        <v>35</v>
      </c>
      <c r="B8" s="2">
        <v>-97084774</v>
      </c>
      <c r="C8" s="2">
        <v>-104061955</v>
      </c>
      <c r="D8" s="2">
        <v>-125123761</v>
      </c>
      <c r="E8" s="2">
        <v>-143087480</v>
      </c>
      <c r="F8" s="2">
        <v>-74888491</v>
      </c>
      <c r="G8" s="2">
        <v>-167396637</v>
      </c>
      <c r="H8" s="2">
        <v>-194622054</v>
      </c>
    </row>
    <row r="9" spans="1:10" x14ac:dyDescent="0.25">
      <c r="A9" s="2" t="s">
        <v>36</v>
      </c>
      <c r="B9" s="2">
        <v>-232919024</v>
      </c>
      <c r="C9" s="2">
        <v>-270313910</v>
      </c>
      <c r="D9" s="2">
        <v>-150719946</v>
      </c>
      <c r="E9" s="2">
        <v>-203683557</v>
      </c>
      <c r="F9" s="2">
        <v>-133315523</v>
      </c>
      <c r="G9" s="2">
        <v>-257246588</v>
      </c>
      <c r="H9" s="2">
        <v>-224513629</v>
      </c>
    </row>
    <row r="10" spans="1:10" x14ac:dyDescent="0.25">
      <c r="A10" s="2" t="s">
        <v>37</v>
      </c>
      <c r="B10" s="2">
        <v>-161505055</v>
      </c>
      <c r="C10" s="2">
        <v>-155595088</v>
      </c>
      <c r="D10" s="2">
        <v>-127981911</v>
      </c>
      <c r="E10" s="2">
        <v>-101233306</v>
      </c>
      <c r="F10" s="2">
        <v>-50717218</v>
      </c>
      <c r="G10" s="2">
        <v>-120999533</v>
      </c>
      <c r="H10" s="2">
        <v>-183120401</v>
      </c>
    </row>
    <row r="11" spans="1:10" x14ac:dyDescent="0.25">
      <c r="A11" s="2" t="s">
        <v>38</v>
      </c>
      <c r="B11" s="2">
        <v>-3249183</v>
      </c>
      <c r="C11" s="2">
        <v>0</v>
      </c>
      <c r="D11" s="2">
        <v>0</v>
      </c>
      <c r="E11" s="2">
        <v>-1458912</v>
      </c>
      <c r="F11" s="2">
        <v>-2091572</v>
      </c>
      <c r="G11" s="2">
        <v>-1758863</v>
      </c>
      <c r="H11" s="2">
        <v>-2628145</v>
      </c>
    </row>
    <row r="12" spans="1:10" x14ac:dyDescent="0.25">
      <c r="A12" s="2" t="s">
        <v>39</v>
      </c>
      <c r="B12" s="2">
        <v>-1633456</v>
      </c>
      <c r="C12" s="2">
        <v>-2252646</v>
      </c>
      <c r="D12" s="2">
        <v>-2344313</v>
      </c>
      <c r="E12" s="2">
        <v>-2729331</v>
      </c>
      <c r="F12" s="2">
        <v>-1484595</v>
      </c>
      <c r="G12" s="2">
        <v>-3104390</v>
      </c>
      <c r="H12" s="2">
        <v>-3495601</v>
      </c>
    </row>
    <row r="13" spans="1:10" x14ac:dyDescent="0.25">
      <c r="A13" s="2" t="s">
        <v>53</v>
      </c>
      <c r="B13" s="2">
        <v>0</v>
      </c>
      <c r="C13" s="2">
        <v>-18885999</v>
      </c>
      <c r="D13" s="2">
        <v>-10076618</v>
      </c>
      <c r="E13" s="2">
        <v>0</v>
      </c>
      <c r="F13" s="2">
        <v>0</v>
      </c>
      <c r="G13" s="2">
        <v>0</v>
      </c>
    </row>
    <row r="14" spans="1:10" x14ac:dyDescent="0.25">
      <c r="A14" s="2" t="s">
        <v>40</v>
      </c>
      <c r="B14" s="2">
        <v>13090000</v>
      </c>
      <c r="C14" s="2">
        <v>6548667</v>
      </c>
      <c r="D14" s="2">
        <v>5148662</v>
      </c>
      <c r="E14" s="2">
        <v>4186998</v>
      </c>
      <c r="F14" s="2">
        <v>606000</v>
      </c>
      <c r="G14" s="2">
        <v>4326000</v>
      </c>
      <c r="H14" s="2">
        <v>4326000</v>
      </c>
    </row>
    <row r="15" spans="1:10" x14ac:dyDescent="0.25">
      <c r="A15" s="2" t="s">
        <v>41</v>
      </c>
      <c r="B15" s="2">
        <v>3037006</v>
      </c>
      <c r="C15" s="2">
        <v>3005263</v>
      </c>
      <c r="D15" s="2">
        <v>4273083</v>
      </c>
      <c r="E15" s="2">
        <v>4660657</v>
      </c>
      <c r="F15" s="2">
        <v>2368538</v>
      </c>
      <c r="G15" s="2">
        <v>2814950</v>
      </c>
      <c r="H15" s="2">
        <v>199251</v>
      </c>
    </row>
    <row r="16" spans="1:10" x14ac:dyDescent="0.25">
      <c r="A16" s="2" t="s">
        <v>42</v>
      </c>
      <c r="B16" s="2">
        <v>-32401002</v>
      </c>
      <c r="C16" s="2">
        <v>-20694222</v>
      </c>
      <c r="D16" s="2">
        <v>-9572122</v>
      </c>
      <c r="E16" s="2">
        <v>-6461820</v>
      </c>
      <c r="F16" s="2">
        <v>-7753085</v>
      </c>
      <c r="G16" s="2">
        <v>-16918258</v>
      </c>
      <c r="H16" s="2">
        <v>-12212391</v>
      </c>
    </row>
    <row r="17" spans="1:10" x14ac:dyDescent="0.25">
      <c r="A17" s="2" t="s">
        <v>43</v>
      </c>
      <c r="B17" s="2">
        <v>-24377641</v>
      </c>
      <c r="C17" s="2">
        <v>-22702165</v>
      </c>
      <c r="D17" s="2">
        <v>-26254471</v>
      </c>
      <c r="E17" s="2">
        <v>-32141570</v>
      </c>
      <c r="F17" s="2">
        <v>-14893810</v>
      </c>
      <c r="G17" s="2">
        <v>-33808008</v>
      </c>
      <c r="H17" s="2">
        <v>-49270140</v>
      </c>
    </row>
    <row r="18" spans="1:10" ht="15.75" x14ac:dyDescent="0.25">
      <c r="A18" s="29"/>
      <c r="B18" s="3">
        <f>SUM(B6:B17)</f>
        <v>-87359202</v>
      </c>
      <c r="C18" s="3">
        <f t="shared" ref="C18:G18" si="0">SUM(C6:C17)</f>
        <v>57593076</v>
      </c>
      <c r="D18" s="3">
        <f t="shared" si="0"/>
        <v>87192649</v>
      </c>
      <c r="E18" s="3">
        <f t="shared" si="0"/>
        <v>28636881</v>
      </c>
      <c r="F18" s="3">
        <f t="shared" si="0"/>
        <v>30765242</v>
      </c>
      <c r="G18" s="3">
        <f t="shared" si="0"/>
        <v>-43823184</v>
      </c>
      <c r="H18" s="3">
        <f t="shared" ref="H18" si="1">SUM(H6:H17)</f>
        <v>-234365462</v>
      </c>
      <c r="I18" s="3"/>
      <c r="J18" s="3"/>
    </row>
    <row r="19" spans="1:10" ht="15.75" x14ac:dyDescent="0.25">
      <c r="A19" s="29"/>
    </row>
    <row r="20" spans="1:10" x14ac:dyDescent="0.25">
      <c r="A20" s="26" t="s">
        <v>82</v>
      </c>
    </row>
    <row r="21" spans="1:10" x14ac:dyDescent="0.25">
      <c r="A21" s="15" t="s">
        <v>44</v>
      </c>
      <c r="B21" s="2">
        <v>0</v>
      </c>
      <c r="C21" s="2">
        <v>-16526700</v>
      </c>
      <c r="D21" s="2">
        <v>0</v>
      </c>
      <c r="E21" s="2">
        <v>0</v>
      </c>
      <c r="F21" s="2">
        <v>0</v>
      </c>
      <c r="G21" s="2">
        <v>-33180460</v>
      </c>
    </row>
    <row r="22" spans="1:10" x14ac:dyDescent="0.25">
      <c r="A22" s="15" t="s">
        <v>45</v>
      </c>
      <c r="B22" s="2">
        <v>1713183</v>
      </c>
      <c r="C22" s="2">
        <v>5320276</v>
      </c>
      <c r="D22" s="2">
        <v>10474842</v>
      </c>
      <c r="E22" s="2">
        <v>14231117</v>
      </c>
      <c r="F22" s="2">
        <v>19909434</v>
      </c>
      <c r="G22" s="2">
        <v>27665373</v>
      </c>
      <c r="H22" s="2">
        <v>28371901</v>
      </c>
    </row>
    <row r="23" spans="1:10" x14ac:dyDescent="0.25">
      <c r="A23" s="2" t="s">
        <v>46</v>
      </c>
      <c r="B23" s="2">
        <v>708400</v>
      </c>
      <c r="C23" s="2">
        <v>0</v>
      </c>
      <c r="D23" s="4">
        <v>253641</v>
      </c>
      <c r="E23" s="2">
        <v>0</v>
      </c>
      <c r="F23" s="2">
        <v>0</v>
      </c>
      <c r="G23" s="2">
        <v>120000</v>
      </c>
      <c r="H23" s="2">
        <v>500000</v>
      </c>
    </row>
    <row r="24" spans="1:10" x14ac:dyDescent="0.25">
      <c r="A24" s="2" t="s">
        <v>47</v>
      </c>
      <c r="B24" s="2">
        <v>-29552351</v>
      </c>
      <c r="C24" s="2">
        <v>-6768569</v>
      </c>
      <c r="D24" s="4">
        <v>-5702519</v>
      </c>
      <c r="E24" s="2">
        <v>-14889237</v>
      </c>
      <c r="F24" s="2">
        <v>-7470082</v>
      </c>
      <c r="G24" s="2">
        <v>-4306310</v>
      </c>
      <c r="H24" s="2">
        <v>-36867520</v>
      </c>
    </row>
    <row r="25" spans="1:10" x14ac:dyDescent="0.25">
      <c r="A25" s="28"/>
      <c r="B25" s="3">
        <f>SUM(B21:B24)</f>
        <v>-27130768</v>
      </c>
      <c r="C25" s="3">
        <f t="shared" ref="C25:G25" si="2">SUM(C21:C24)</f>
        <v>-17974993</v>
      </c>
      <c r="D25" s="3">
        <f t="shared" si="2"/>
        <v>5025964</v>
      </c>
      <c r="E25" s="3">
        <f t="shared" si="2"/>
        <v>-658120</v>
      </c>
      <c r="F25" s="3">
        <f t="shared" si="2"/>
        <v>12439352</v>
      </c>
      <c r="G25" s="3">
        <f t="shared" si="2"/>
        <v>-9701397</v>
      </c>
      <c r="H25" s="3">
        <f t="shared" ref="H25" si="3">SUM(H21:H24)</f>
        <v>-7995619</v>
      </c>
      <c r="I25" s="3"/>
      <c r="J25" s="3"/>
    </row>
    <row r="26" spans="1:10" x14ac:dyDescent="0.25">
      <c r="A26"/>
    </row>
    <row r="27" spans="1:10" x14ac:dyDescent="0.25">
      <c r="A27" s="26" t="s">
        <v>83</v>
      </c>
    </row>
    <row r="28" spans="1:10" x14ac:dyDescent="0.25">
      <c r="A28" s="4" t="s">
        <v>25</v>
      </c>
      <c r="B28" s="2">
        <v>-144826</v>
      </c>
      <c r="C28" s="2">
        <v>-28885959</v>
      </c>
      <c r="D28" s="2">
        <v>-17644856</v>
      </c>
      <c r="E28" s="2">
        <v>-17755286</v>
      </c>
      <c r="F28" s="2">
        <v>-17780155</v>
      </c>
      <c r="G28" s="2">
        <v>-311741</v>
      </c>
      <c r="H28" s="3">
        <v>-26361685</v>
      </c>
    </row>
    <row r="29" spans="1:10" x14ac:dyDescent="0.25">
      <c r="A29" s="2" t="s">
        <v>23</v>
      </c>
      <c r="B29" s="2">
        <v>-27751700</v>
      </c>
      <c r="C29" s="2">
        <v>-33080327</v>
      </c>
      <c r="D29" s="2">
        <v>-20651574</v>
      </c>
      <c r="E29" s="2">
        <v>-20651574</v>
      </c>
      <c r="F29" s="2">
        <v>-7789803</v>
      </c>
      <c r="G29" s="2">
        <v>0</v>
      </c>
    </row>
    <row r="30" spans="1:10" x14ac:dyDescent="0.25">
      <c r="A30" s="28"/>
      <c r="B30" s="16">
        <f>SUM(B28:B29)</f>
        <v>-27896526</v>
      </c>
      <c r="C30" s="16">
        <f t="shared" ref="C30:G30" si="4">SUM(C28:C29)</f>
        <v>-61966286</v>
      </c>
      <c r="D30" s="16">
        <f t="shared" si="4"/>
        <v>-38296430</v>
      </c>
      <c r="E30" s="16">
        <f t="shared" si="4"/>
        <v>-38406860</v>
      </c>
      <c r="F30" s="16">
        <f t="shared" si="4"/>
        <v>-25569958</v>
      </c>
      <c r="G30" s="16">
        <f t="shared" si="4"/>
        <v>-311741</v>
      </c>
      <c r="H30" s="16">
        <f t="shared" ref="H30" si="5">SUM(H28:H29)</f>
        <v>-26361685</v>
      </c>
      <c r="I30" s="16"/>
      <c r="J30" s="16"/>
    </row>
    <row r="31" spans="1:10" x14ac:dyDescent="0.25">
      <c r="A31"/>
    </row>
    <row r="32" spans="1:10" x14ac:dyDescent="0.25">
      <c r="A32" s="28" t="s">
        <v>84</v>
      </c>
      <c r="B32" s="3">
        <f>SUM(B18,B25,B30)</f>
        <v>-142386496</v>
      </c>
      <c r="C32" s="3">
        <f t="shared" ref="C32:H32" si="6">SUM(C18,C25,C30)</f>
        <v>-22348203</v>
      </c>
      <c r="D32" s="3">
        <f t="shared" si="6"/>
        <v>53922183</v>
      </c>
      <c r="E32" s="3">
        <f t="shared" si="6"/>
        <v>-10428099</v>
      </c>
      <c r="F32" s="3">
        <f t="shared" si="6"/>
        <v>17634636</v>
      </c>
      <c r="G32" s="3">
        <f t="shared" si="6"/>
        <v>-53836322</v>
      </c>
      <c r="H32" s="3">
        <f t="shared" si="6"/>
        <v>-268722766</v>
      </c>
      <c r="I32" s="3"/>
      <c r="J32" s="3"/>
    </row>
    <row r="33" spans="1:11" x14ac:dyDescent="0.25">
      <c r="A33" s="27" t="s">
        <v>85</v>
      </c>
      <c r="B33" s="2">
        <v>-82970771</v>
      </c>
      <c r="C33" s="2">
        <v>-225357267</v>
      </c>
      <c r="D33" s="2">
        <v>-247705470</v>
      </c>
      <c r="E33" s="2">
        <v>-193783287</v>
      </c>
      <c r="F33" s="2">
        <v>-204211386</v>
      </c>
      <c r="G33" s="2">
        <v>-186576750</v>
      </c>
      <c r="H33" s="2">
        <v>-240413072</v>
      </c>
    </row>
    <row r="34" spans="1:11" x14ac:dyDescent="0.25">
      <c r="A34" s="26" t="s">
        <v>86</v>
      </c>
      <c r="B34" s="3">
        <f>SUM(B32:B33)</f>
        <v>-225357267</v>
      </c>
      <c r="C34" s="3">
        <f t="shared" ref="C34:H34" si="7">SUM(C32:C33)</f>
        <v>-247705470</v>
      </c>
      <c r="D34" s="3">
        <f t="shared" si="7"/>
        <v>-193783287</v>
      </c>
      <c r="E34" s="3">
        <f t="shared" si="7"/>
        <v>-204211386</v>
      </c>
      <c r="F34" s="3">
        <f t="shared" si="7"/>
        <v>-186576750</v>
      </c>
      <c r="G34" s="3">
        <f t="shared" si="7"/>
        <v>-240413072</v>
      </c>
      <c r="H34" s="3">
        <f t="shared" si="7"/>
        <v>-509135838</v>
      </c>
      <c r="I34" s="3"/>
      <c r="J34" s="3"/>
    </row>
    <row r="35" spans="1:11" x14ac:dyDescent="0.25">
      <c r="A35"/>
      <c r="B35" s="3"/>
      <c r="C35" s="3"/>
      <c r="D35" s="3"/>
      <c r="E35" s="3"/>
      <c r="F35" s="3"/>
      <c r="G35" s="3"/>
    </row>
    <row r="36" spans="1:11" s="9" customFormat="1" x14ac:dyDescent="0.25">
      <c r="A36" s="26" t="s">
        <v>87</v>
      </c>
      <c r="B36" s="8">
        <f>B18/('1'!B43/10)</f>
        <v>-9.3226823702368087</v>
      </c>
      <c r="C36" s="8">
        <f>C18/('1'!C43/10)</f>
        <v>6.1461407840345048</v>
      </c>
      <c r="D36" s="8">
        <f>D18/('1'!D43/10)</f>
        <v>9.3049083901492846</v>
      </c>
      <c r="E36" s="8">
        <f>E18/('1'!E43/10)</f>
        <v>3.0560323300259706</v>
      </c>
      <c r="F36" s="8">
        <f>F18/('1'!F43/10)</f>
        <v>3.2831639099618721</v>
      </c>
      <c r="G36" s="8">
        <f>G18/('1'!G43/10)</f>
        <v>-4.6766638834961407</v>
      </c>
      <c r="H36" s="8">
        <f>H18/('1'!H43/10)</f>
        <v>-25.010699625894073</v>
      </c>
      <c r="I36" s="8"/>
      <c r="J36" s="8"/>
      <c r="K36" s="8" t="e">
        <f>K18/('1'!K43/10)</f>
        <v>#DIV/0!</v>
      </c>
    </row>
    <row r="37" spans="1:11" x14ac:dyDescent="0.25">
      <c r="A37" s="26" t="s">
        <v>88</v>
      </c>
      <c r="B37" s="2">
        <f>'1'!B43/10</f>
        <v>9370608</v>
      </c>
      <c r="C37" s="2">
        <f>'1'!C43/10</f>
        <v>9370608</v>
      </c>
      <c r="D37" s="2">
        <f>'1'!D43/10</f>
        <v>9370608</v>
      </c>
      <c r="E37" s="2">
        <f>'1'!E43/10</f>
        <v>9370608</v>
      </c>
      <c r="F37" s="2">
        <f>'1'!F43/10</f>
        <v>9370608</v>
      </c>
      <c r="G37" s="2">
        <f>'1'!G43/10</f>
        <v>9370608</v>
      </c>
      <c r="H37" s="2">
        <f>'1'!H43/10</f>
        <v>9370608</v>
      </c>
    </row>
    <row r="38" spans="1:11" ht="17.25" x14ac:dyDescent="0.3">
      <c r="F38" s="19"/>
      <c r="G38" s="19"/>
      <c r="H38" s="1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5" sqref="A5:A12"/>
    </sheetView>
  </sheetViews>
  <sheetFormatPr defaultRowHeight="15" x14ac:dyDescent="0.25"/>
  <cols>
    <col min="1" max="1" width="16.5703125" bestFit="1" customWidth="1"/>
  </cols>
  <sheetData>
    <row r="1" spans="1:8" x14ac:dyDescent="0.25">
      <c r="A1" s="21" t="s">
        <v>62</v>
      </c>
    </row>
    <row r="2" spans="1:8" x14ac:dyDescent="0.25">
      <c r="A2" s="21" t="s">
        <v>63</v>
      </c>
    </row>
    <row r="3" spans="1:8" x14ac:dyDescent="0.25">
      <c r="A3" s="21" t="s">
        <v>64</v>
      </c>
    </row>
    <row r="4" spans="1:8" x14ac:dyDescent="0.25">
      <c r="A4" s="6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t="s">
        <v>89</v>
      </c>
      <c r="B5" s="17">
        <f>'2'!B25/'1'!B20</f>
        <v>-3.7034586010995928E-2</v>
      </c>
      <c r="C5" s="17">
        <f>'2'!C25/'1'!C20</f>
        <v>-9.3386677457446814E-3</v>
      </c>
      <c r="D5" s="17">
        <f>'2'!D25/'1'!D20</f>
        <v>1.5916166884640315E-2</v>
      </c>
      <c r="E5" s="17">
        <f>'2'!E25/'1'!E20</f>
        <v>2.2344150675134705E-2</v>
      </c>
      <c r="F5" s="17">
        <f>'2'!F25/'1'!F20</f>
        <v>2.0302625530757422E-2</v>
      </c>
      <c r="G5" s="17">
        <f>'2'!G25/'1'!G20</f>
        <v>2.4904869197174571E-2</v>
      </c>
      <c r="H5" s="17">
        <f>'2'!H25/'1'!H20</f>
        <v>2.0354995576593909E-2</v>
      </c>
    </row>
    <row r="6" spans="1:8" x14ac:dyDescent="0.25">
      <c r="A6" t="s">
        <v>90</v>
      </c>
      <c r="B6" s="17">
        <f>'2'!B25/'1'!B42</f>
        <v>-8.1025379967985187E-2</v>
      </c>
      <c r="C6" s="17">
        <f>'2'!C25/'1'!C42</f>
        <v>-1.8321279642597634E-2</v>
      </c>
      <c r="D6" s="17">
        <f>'2'!D25/'1'!D42</f>
        <v>3.2240177791299146E-2</v>
      </c>
      <c r="E6" s="17">
        <f>'2'!E25/'1'!E42</f>
        <v>4.6547736596835754E-2</v>
      </c>
      <c r="F6" s="17">
        <f>'2'!F25/'1'!F42</f>
        <v>4.2467585647210412E-2</v>
      </c>
      <c r="G6" s="17">
        <f>'2'!G25/'1'!G42</f>
        <v>4.4810410730147618E-2</v>
      </c>
      <c r="H6" s="17">
        <f>'2'!H25/'1'!H42</f>
        <v>4.876035661935417E-2</v>
      </c>
    </row>
    <row r="7" spans="1:8" x14ac:dyDescent="0.25">
      <c r="A7" t="s">
        <v>54</v>
      </c>
      <c r="B7" s="17">
        <f>'1'!B36/'1'!B42</f>
        <v>8.1458851518927802E-2</v>
      </c>
      <c r="C7" s="17">
        <f>'1'!C36/'1'!C42</f>
        <v>4.813885200970501E-2</v>
      </c>
      <c r="D7" s="17">
        <f>'1'!D36/'1'!D42</f>
        <v>1.2629215687535588E-2</v>
      </c>
      <c r="E7" s="17">
        <f>'1'!E36/'1'!E42</f>
        <v>0</v>
      </c>
      <c r="F7" s="17">
        <f>'1'!F36/'1'!F42</f>
        <v>0</v>
      </c>
      <c r="G7" s="17">
        <f>'1'!G36/'1'!G42</f>
        <v>0</v>
      </c>
      <c r="H7" s="17">
        <f>'1'!H36/'1'!H42</f>
        <v>0</v>
      </c>
    </row>
    <row r="8" spans="1:8" x14ac:dyDescent="0.25">
      <c r="A8" t="s">
        <v>55</v>
      </c>
      <c r="B8" s="18">
        <f>'1'!B13/'1'!B24</f>
        <v>1.279988401664369</v>
      </c>
      <c r="C8" s="18">
        <f>'1'!C13/'1'!C24</f>
        <v>1.2985947882904632</v>
      </c>
      <c r="D8" s="18">
        <f>'1'!D13/'1'!D24</f>
        <v>1.2605350256360817</v>
      </c>
      <c r="E8" s="18">
        <f>'1'!E13/'1'!E24</f>
        <v>1.2432771320371023</v>
      </c>
      <c r="F8" s="18">
        <f>'1'!F13/'1'!F24</f>
        <v>1.2760573545911376</v>
      </c>
      <c r="G8" s="18">
        <f>'1'!G13/'1'!G24</f>
        <v>1.3017099006988839</v>
      </c>
      <c r="H8" s="18">
        <f>'1'!H13/'1'!H24</f>
        <v>1.1851467926893737</v>
      </c>
    </row>
    <row r="9" spans="1:8" x14ac:dyDescent="0.25">
      <c r="A9" t="s">
        <v>56</v>
      </c>
      <c r="B9" s="17">
        <f>'2'!B25/'2'!B5</f>
        <v>-5.2223975426973691E-2</v>
      </c>
      <c r="C9" s="17">
        <f>'2'!C25/'2'!C5</f>
        <v>-1.0492865682345741E-2</v>
      </c>
      <c r="D9" s="17">
        <f>'2'!D25/'2'!D5</f>
        <v>1.6922106562690716E-2</v>
      </c>
      <c r="E9" s="17">
        <f>'2'!E25/'2'!E5</f>
        <v>2.4435426977502436E-2</v>
      </c>
      <c r="F9" s="17">
        <f>'2'!F25/'2'!F5</f>
        <v>4.3057408997836853E-2</v>
      </c>
      <c r="G9" s="17">
        <f>'2'!G25/'2'!G5</f>
        <v>3.2256093727291234E-2</v>
      </c>
      <c r="H9" s="17">
        <f>'2'!H25/'2'!H5</f>
        <v>2.7429111036483357E-2</v>
      </c>
    </row>
    <row r="10" spans="1:8" x14ac:dyDescent="0.25">
      <c r="A10" t="s">
        <v>57</v>
      </c>
      <c r="B10" s="17">
        <f>'2'!B13/'2'!B5</f>
        <v>-1.7146089024332494E-2</v>
      </c>
      <c r="C10" s="17">
        <f>'2'!C13/'2'!C5</f>
        <v>7.9225603616254105E-3</v>
      </c>
      <c r="D10" s="17">
        <f>'2'!D13/'2'!D5</f>
        <v>3.4216304526043018E-2</v>
      </c>
      <c r="E10" s="17">
        <f>'2'!E13/'2'!E5</f>
        <v>3.9897356128552573E-2</v>
      </c>
      <c r="F10" s="17">
        <f>'2'!F13/'2'!F5</f>
        <v>6.8427968094324693E-2</v>
      </c>
      <c r="G10" s="17">
        <f>'2'!G13/'2'!G5</f>
        <v>5.9374404628066167E-2</v>
      </c>
      <c r="H10" s="17">
        <f>'2'!H13/'2'!H5</f>
        <v>5.325206279771099E-2</v>
      </c>
    </row>
    <row r="11" spans="1:8" x14ac:dyDescent="0.25">
      <c r="A11" t="s">
        <v>91</v>
      </c>
      <c r="B11" s="17">
        <f>'2'!B25/('1'!B42+'1'!B36)</f>
        <v>-7.492229579903445E-2</v>
      </c>
      <c r="C11" s="17">
        <f>'2'!C25/('1'!C42+'1'!C36)</f>
        <v>-1.747982112052077E-2</v>
      </c>
      <c r="D11" s="17">
        <f>'2'!D25/('1'!D42+'1'!D36)</f>
        <v>3.183808771447437E-2</v>
      </c>
      <c r="E11" s="17">
        <f>'2'!E25/('1'!E42+'1'!E36)</f>
        <v>4.6547736596835754E-2</v>
      </c>
      <c r="F11" s="17">
        <f>'2'!F25/('1'!F42+'1'!F36)</f>
        <v>4.2467585647210412E-2</v>
      </c>
      <c r="G11" s="17">
        <f>'2'!G25/('1'!G42+'1'!G36)</f>
        <v>4.4810410730147618E-2</v>
      </c>
      <c r="H11" s="17">
        <f>'2'!H25/('1'!H42+'1'!H36)</f>
        <v>4.876035661935417E-2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2020-04-11T14:33:39Z</dcterms:modified>
</cp:coreProperties>
</file>