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Annual\"/>
    </mc:Choice>
  </mc:AlternateContent>
  <bookViews>
    <workbookView xWindow="0" yWindow="0" windowWidth="20490" windowHeight="753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3" l="1"/>
  <c r="I31" i="3"/>
  <c r="I29" i="3"/>
  <c r="I26" i="3"/>
  <c r="I24" i="3"/>
  <c r="I16" i="3"/>
  <c r="I10" i="3"/>
  <c r="I28" i="2"/>
  <c r="I22" i="2"/>
  <c r="I9" i="2"/>
  <c r="I13" i="2" s="1"/>
  <c r="I17" i="2" s="1"/>
  <c r="I20" i="2" s="1"/>
  <c r="I7" i="2"/>
  <c r="I45" i="1"/>
  <c r="I44" i="1"/>
  <c r="I35" i="1"/>
  <c r="I42" i="1" s="1"/>
  <c r="I33" i="1"/>
  <c r="I28" i="1"/>
  <c r="I24" i="1"/>
  <c r="I12" i="1"/>
  <c r="I6" i="1"/>
  <c r="I25" i="2" l="1"/>
  <c r="I27" i="2" s="1"/>
  <c r="I20" i="1"/>
  <c r="B27" i="2"/>
  <c r="C32" i="3" l="1"/>
  <c r="D32" i="3"/>
  <c r="E32" i="3"/>
  <c r="F32" i="3"/>
  <c r="G32" i="3"/>
  <c r="H32" i="3"/>
  <c r="B32" i="3"/>
  <c r="C28" i="2"/>
  <c r="D28" i="2"/>
  <c r="E28" i="2"/>
  <c r="F28" i="2"/>
  <c r="G28" i="2"/>
  <c r="H28" i="2"/>
  <c r="B28" i="2"/>
  <c r="C45" i="1"/>
  <c r="D45" i="1"/>
  <c r="E45" i="1"/>
  <c r="F45" i="1"/>
  <c r="G45" i="1"/>
  <c r="H45" i="1"/>
  <c r="B45" i="1"/>
  <c r="H22" i="2" l="1"/>
  <c r="H9" i="2"/>
  <c r="H7" i="2"/>
  <c r="G35" i="1"/>
  <c r="G24" i="1"/>
  <c r="H13" i="2" l="1"/>
  <c r="G7" i="4"/>
  <c r="H10" i="3"/>
  <c r="H31" i="3" s="1"/>
  <c r="H16" i="3"/>
  <c r="H24" i="3"/>
  <c r="C16" i="3"/>
  <c r="D16" i="3"/>
  <c r="E16" i="3"/>
  <c r="F16" i="3"/>
  <c r="G16" i="3"/>
  <c r="C24" i="3"/>
  <c r="D24" i="3"/>
  <c r="E24" i="3"/>
  <c r="F24" i="3"/>
  <c r="G24" i="3"/>
  <c r="B24" i="3"/>
  <c r="B16" i="3"/>
  <c r="C10" i="3"/>
  <c r="C31" i="3" s="1"/>
  <c r="D10" i="3"/>
  <c r="D31" i="3" s="1"/>
  <c r="E10" i="3"/>
  <c r="E31" i="3" s="1"/>
  <c r="F10" i="3"/>
  <c r="F31" i="3" s="1"/>
  <c r="G10" i="3"/>
  <c r="G31" i="3" s="1"/>
  <c r="B10" i="3"/>
  <c r="B31" i="3" s="1"/>
  <c r="C22" i="2"/>
  <c r="D22" i="2"/>
  <c r="E22" i="2"/>
  <c r="F22" i="2"/>
  <c r="G22" i="2"/>
  <c r="B22" i="2"/>
  <c r="C7" i="2"/>
  <c r="C13" i="2" s="1"/>
  <c r="D7" i="2"/>
  <c r="E7" i="2"/>
  <c r="F7" i="2"/>
  <c r="G7" i="2"/>
  <c r="B7" i="2"/>
  <c r="B13" i="2" s="1"/>
  <c r="G44" i="1"/>
  <c r="C28" i="1"/>
  <c r="D28" i="1"/>
  <c r="E28" i="1"/>
  <c r="F28" i="1"/>
  <c r="G28" i="1"/>
  <c r="H28" i="1"/>
  <c r="B28" i="1"/>
  <c r="C24" i="1"/>
  <c r="D24" i="1"/>
  <c r="D33" i="1" s="1"/>
  <c r="E24" i="1"/>
  <c r="F24" i="1"/>
  <c r="H24" i="1"/>
  <c r="B24" i="1"/>
  <c r="C35" i="1"/>
  <c r="C44" i="1" s="1"/>
  <c r="D35" i="1"/>
  <c r="E35" i="1"/>
  <c r="F35" i="1"/>
  <c r="H35" i="1"/>
  <c r="B35" i="1"/>
  <c r="C12" i="1"/>
  <c r="D12" i="1"/>
  <c r="E12" i="1"/>
  <c r="F12" i="1"/>
  <c r="G12" i="1"/>
  <c r="H12" i="1"/>
  <c r="B12" i="1"/>
  <c r="C6" i="1"/>
  <c r="D6" i="1"/>
  <c r="E6" i="1"/>
  <c r="F6" i="1"/>
  <c r="G6" i="1"/>
  <c r="H6" i="1"/>
  <c r="B6" i="1"/>
  <c r="H20" i="1" l="1"/>
  <c r="C33" i="1"/>
  <c r="G20" i="1"/>
  <c r="F8" i="4"/>
  <c r="F33" i="1"/>
  <c r="B8" i="4"/>
  <c r="E8" i="4"/>
  <c r="D42" i="1"/>
  <c r="H8" i="4"/>
  <c r="D8" i="4"/>
  <c r="G8" i="4"/>
  <c r="C8" i="4"/>
  <c r="F26" i="3"/>
  <c r="F29" i="3" s="1"/>
  <c r="E26" i="3"/>
  <c r="E29" i="3" s="1"/>
  <c r="B17" i="2"/>
  <c r="B20" i="2" s="1"/>
  <c r="B25" i="2" s="1"/>
  <c r="B11" i="4" s="1"/>
  <c r="B10" i="4"/>
  <c r="C17" i="2"/>
  <c r="C20" i="2" s="1"/>
  <c r="C25" i="2" s="1"/>
  <c r="C11" i="4" s="1"/>
  <c r="C10" i="4"/>
  <c r="H17" i="2"/>
  <c r="H20" i="2" s="1"/>
  <c r="H25" i="2" s="1"/>
  <c r="H11" i="4" s="1"/>
  <c r="H10" i="4"/>
  <c r="E7" i="4"/>
  <c r="D7" i="4"/>
  <c r="C42" i="1"/>
  <c r="B7" i="4"/>
  <c r="H7" i="4"/>
  <c r="C7" i="4"/>
  <c r="F7" i="4"/>
  <c r="F20" i="1"/>
  <c r="C20" i="1"/>
  <c r="F42" i="1"/>
  <c r="D26" i="3"/>
  <c r="D29" i="3" s="1"/>
  <c r="C26" i="3"/>
  <c r="C29" i="3" s="1"/>
  <c r="F44" i="1"/>
  <c r="B26" i="3"/>
  <c r="B29" i="3" s="1"/>
  <c r="G26" i="3"/>
  <c r="G29" i="3" s="1"/>
  <c r="D20" i="1"/>
  <c r="H44" i="1"/>
  <c r="B44" i="1"/>
  <c r="D44" i="1"/>
  <c r="G33" i="1"/>
  <c r="G42" i="1" s="1"/>
  <c r="H33" i="1"/>
  <c r="H42" i="1" s="1"/>
  <c r="E33" i="1"/>
  <c r="E42" i="1" s="1"/>
  <c r="E44" i="1"/>
  <c r="E20" i="1"/>
  <c r="H26" i="3"/>
  <c r="H29" i="3" s="1"/>
  <c r="G9" i="2"/>
  <c r="G13" i="2" s="1"/>
  <c r="F9" i="2"/>
  <c r="F13" i="2" s="1"/>
  <c r="E9" i="2"/>
  <c r="E13" i="2" s="1"/>
  <c r="D9" i="2"/>
  <c r="D13" i="2" s="1"/>
  <c r="H6" i="4" l="1"/>
  <c r="C5" i="4"/>
  <c r="C6" i="4"/>
  <c r="B6" i="4"/>
  <c r="G17" i="2"/>
  <c r="G20" i="2" s="1"/>
  <c r="G25" i="2" s="1"/>
  <c r="G10" i="4"/>
  <c r="F17" i="2"/>
  <c r="F20" i="2" s="1"/>
  <c r="F25" i="2" s="1"/>
  <c r="F5" i="4" s="1"/>
  <c r="F10" i="4"/>
  <c r="D17" i="2"/>
  <c r="D20" i="2" s="1"/>
  <c r="D25" i="2" s="1"/>
  <c r="D10" i="4"/>
  <c r="E17" i="2"/>
  <c r="E20" i="2" s="1"/>
  <c r="E25" i="2" s="1"/>
  <c r="E5" i="4" s="1"/>
  <c r="E10" i="4"/>
  <c r="H27" i="2"/>
  <c r="H9" i="4"/>
  <c r="B9" i="4"/>
  <c r="C27" i="2"/>
  <c r="C9" i="4"/>
  <c r="H5" i="4"/>
  <c r="B33" i="1"/>
  <c r="B42" i="1" s="1"/>
  <c r="B20" i="1"/>
  <c r="B5" i="4" s="1"/>
  <c r="D27" i="2" l="1"/>
  <c r="D9" i="4"/>
  <c r="D11" i="4"/>
  <c r="D6" i="4"/>
  <c r="D5" i="4"/>
  <c r="G27" i="2"/>
  <c r="G9" i="4"/>
  <c r="G6" i="4"/>
  <c r="G11" i="4"/>
  <c r="G5" i="4"/>
  <c r="E27" i="2"/>
  <c r="E9" i="4"/>
  <c r="E11" i="4"/>
  <c r="E6" i="4"/>
  <c r="F27" i="2"/>
  <c r="F9" i="4"/>
  <c r="F11" i="4"/>
  <c r="F6" i="4"/>
</calcChain>
</file>

<file path=xl/sharedStrings.xml><?xml version="1.0" encoding="utf-8"?>
<sst xmlns="http://schemas.openxmlformats.org/spreadsheetml/2006/main" count="94" uniqueCount="82">
  <si>
    <t>ASSETS</t>
  </si>
  <si>
    <t>NON CURRENT ASSETS</t>
  </si>
  <si>
    <t>CURRENT ASSETS</t>
  </si>
  <si>
    <t>Share Capital</t>
  </si>
  <si>
    <t>Share Premium</t>
  </si>
  <si>
    <t>Retained Earnings</t>
  </si>
  <si>
    <t>Deferred Tax Liability</t>
  </si>
  <si>
    <t>Gross Profit</t>
  </si>
  <si>
    <t>Administrative   Expenses</t>
  </si>
  <si>
    <t>Selling and Distribution Expenses</t>
  </si>
  <si>
    <t>Operating Profit</t>
  </si>
  <si>
    <t>Non-Operating Income</t>
  </si>
  <si>
    <t>Current</t>
  </si>
  <si>
    <t>Deferred</t>
  </si>
  <si>
    <t>Reserves</t>
  </si>
  <si>
    <t>Cost of goods sold</t>
  </si>
  <si>
    <t>Financial charges</t>
  </si>
  <si>
    <t>Contribution to WPPF</t>
  </si>
  <si>
    <t>Investment in Shares</t>
  </si>
  <si>
    <t>Tangible Fixed Assets, Net of Accumulated Depreciation</t>
  </si>
  <si>
    <t>Investment in BD Thai Food &amp; Bevearage Ltd.</t>
  </si>
  <si>
    <t>Inventories</t>
  </si>
  <si>
    <t>Sundry Debtors</t>
  </si>
  <si>
    <t>Loans, Advances &amp; Deposits</t>
  </si>
  <si>
    <t>Invetment in Shares of Listed Companies</t>
  </si>
  <si>
    <t>Cash at Banks and in Hand</t>
  </si>
  <si>
    <t>INVESTMENT</t>
  </si>
  <si>
    <t>Revaluation Surplus</t>
  </si>
  <si>
    <t>Long Term Loan (Secured)</t>
  </si>
  <si>
    <t>Short Term Bank Loans (Secured)</t>
  </si>
  <si>
    <t>Creditors</t>
  </si>
  <si>
    <t>Accrued Expenses</t>
  </si>
  <si>
    <t>Collections from Turnover &amp; Others</t>
  </si>
  <si>
    <t>Payments for Costs &amp; Expenses</t>
  </si>
  <si>
    <t>Interest Paid on Bank Loan</t>
  </si>
  <si>
    <t>Income Tax Paid &amp; Deducted at Source</t>
  </si>
  <si>
    <t>Tangible Fixed Asset Acquired</t>
  </si>
  <si>
    <t>Cash Credit &amp; Other Loan Received</t>
  </si>
  <si>
    <t>Long Term Loan Paid</t>
  </si>
  <si>
    <t>Fraction Dividend Received</t>
  </si>
  <si>
    <t>Dividend Paid</t>
  </si>
  <si>
    <t>Short Term Investment in Fixed Deposit with Banks</t>
  </si>
  <si>
    <t>Investment in FDR</t>
  </si>
  <si>
    <t>BANGLADESH THAI ALUMINIUM</t>
  </si>
  <si>
    <t>Debt to Equity</t>
  </si>
  <si>
    <t>Current Ratio</t>
  </si>
  <si>
    <t>Net Margin</t>
  </si>
  <si>
    <t>Operating Margin</t>
  </si>
  <si>
    <t>Balance Sheet</t>
  </si>
  <si>
    <t>As at year end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</si>
  <si>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</si>
  <si>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</si>
  <si>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</si>
  <si>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</si>
  <si>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</si>
  <si>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</si>
  <si>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</si>
  <si>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</si>
  <si>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</si>
  <si>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</si>
  <si>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</si>
  <si>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</si>
  <si>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</si>
  <si>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</si>
  <si>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</si>
  <si>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</si>
  <si>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</si>
  <si>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</si>
  <si>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</si>
  <si>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</si>
  <si>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</si>
  <si>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</si>
  <si>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</si>
  <si>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</si>
  <si>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</si>
  <si>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</si>
  <si>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</t>
  </si>
  <si>
    <t>Return on Asset (ROA)</t>
  </si>
  <si>
    <t>Return on Equity (ROE)</t>
  </si>
  <si>
    <t>Return on Invested Capital (ROIC)</t>
  </si>
  <si>
    <t>December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</si>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</sst>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  <xf numFmtId="2" fontId="1" fillId="0" borderId="3" xfId="0" applyNumberFormat="1" applyFont="1" applyBorder="1"/>
    <xf numFmtId="0" fontId="0" fillId="0" borderId="0" xfId="0" applyFill="1"/>
    <xf numFmtId="2" fontId="1" fillId="0" borderId="3" xfId="0" applyNumberFormat="1" applyFont="1" applyFill="1" applyBorder="1"/>
    <xf numFmtId="41" fontId="0" fillId="0" borderId="0" xfId="0" applyNumberFormat="1"/>
    <xf numFmtId="41" fontId="0" fillId="0" borderId="0" xfId="0" applyNumberFormat="1" applyFill="1"/>
    <xf numFmtId="41" fontId="0" fillId="0" borderId="0" xfId="0" applyNumberFormat="1" applyBorder="1"/>
    <xf numFmtId="41" fontId="0" fillId="0" borderId="0" xfId="0" applyNumberFormat="1" applyFill="1" applyBorder="1"/>
    <xf numFmtId="41" fontId="0" fillId="0" borderId="1" xfId="0" applyNumberFormat="1" applyFont="1" applyBorder="1"/>
    <xf numFmtId="41" fontId="0" fillId="0" borderId="1" xfId="0" applyNumberFormat="1" applyFont="1" applyFill="1" applyBorder="1"/>
    <xf numFmtId="41" fontId="1" fillId="0" borderId="0" xfId="0" applyNumberFormat="1" applyFont="1"/>
    <xf numFmtId="41" fontId="1" fillId="0" borderId="0" xfId="0" applyNumberFormat="1" applyFont="1" applyFill="1"/>
    <xf numFmtId="41" fontId="1" fillId="0" borderId="5" xfId="0" applyNumberFormat="1" applyFont="1" applyBorder="1"/>
    <xf numFmtId="41" fontId="1" fillId="0" borderId="5" xfId="0" applyNumberFormat="1" applyFont="1" applyFill="1" applyBorder="1"/>
    <xf numFmtId="41" fontId="0" fillId="0" borderId="1" xfId="0" applyNumberFormat="1" applyBorder="1"/>
    <xf numFmtId="41" fontId="0" fillId="0" borderId="1" xfId="0" applyNumberFormat="1" applyFill="1" applyBorder="1"/>
    <xf numFmtId="41" fontId="0" fillId="0" borderId="0" xfId="0" applyNumberFormat="1" applyFont="1"/>
    <xf numFmtId="41" fontId="0" fillId="0" borderId="0" xfId="0" applyNumberFormat="1" applyFont="1" applyFill="1"/>
    <xf numFmtId="41" fontId="1" fillId="0" borderId="4" xfId="0" applyNumberFormat="1" applyFont="1" applyBorder="1"/>
    <xf numFmtId="41" fontId="1" fillId="0" borderId="4" xfId="0" applyNumberFormat="1" applyFont="1" applyFill="1" applyBorder="1"/>
    <xf numFmtId="41" fontId="1" fillId="0" borderId="0" xfId="0" applyNumberFormat="1" applyFont="1" applyBorder="1"/>
    <xf numFmtId="41" fontId="1" fillId="0" borderId="2" xfId="0" applyNumberFormat="1" applyFont="1" applyBorder="1"/>
    <xf numFmtId="41" fontId="1" fillId="0" borderId="2" xfId="0" applyNumberFormat="1" applyFont="1" applyFill="1" applyBorder="1"/>
    <xf numFmtId="41" fontId="0" fillId="0" borderId="0" xfId="0" applyNumberFormat="1" applyFont="1" applyBorder="1"/>
    <xf numFmtId="41" fontId="1" fillId="0" borderId="0" xfId="0" applyNumberFormat="1" applyFont="1" applyFill="1" applyBorder="1"/>
    <xf numFmtId="41" fontId="1" fillId="0" borderId="3" xfId="0" applyNumberFormat="1" applyFont="1" applyBorder="1"/>
    <xf numFmtId="41" fontId="1" fillId="0" borderId="3" xfId="0" applyNumberFormat="1" applyFont="1" applyFill="1" applyBorder="1"/>
    <xf numFmtId="164" fontId="0" fillId="0" borderId="0" xfId="1" applyNumberFormat="1" applyFont="1"/>
    <xf numFmtId="165" fontId="0" fillId="0" borderId="0" xfId="0" applyNumberFormat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K43" sqref="K43"/>
    </sheetView>
  </sheetViews>
  <sheetFormatPr defaultRowHeight="15" x14ac:dyDescent="0.25"/>
  <cols>
    <col min="1" max="1" width="41" customWidth="1"/>
    <col min="2" max="3" width="14.28515625" bestFit="1" customWidth="1"/>
    <col min="4" max="4" width="14.28515625" style="7" bestFit="1" customWidth="1"/>
    <col min="5" max="9" width="14.28515625" bestFit="1" customWidth="1"/>
  </cols>
  <sheetData>
    <row r="1" spans="1:9" x14ac:dyDescent="0.25">
      <c r="A1" s="34" t="s">
        <v>43</v>
      </c>
    </row>
    <row r="2" spans="1:9" x14ac:dyDescent="0.25">
      <c r="A2" s="34" t="s">
        <v>48</v>
      </c>
    </row>
    <row r="3" spans="1:9" x14ac:dyDescent="0.25">
      <c r="A3" t="s">
        <v>49</v>
      </c>
      <c r="B3" t="s">
        <v>80</v>
      </c>
      <c r="C3" t="s">
        <v>80</v>
      </c>
      <c r="D3" s="7" t="s">
        <v>80</v>
      </c>
      <c r="E3" t="s">
        <v>80</v>
      </c>
      <c r="F3" t="s">
        <v>81</v>
      </c>
      <c r="G3" t="s">
        <v>81</v>
      </c>
      <c r="H3" t="s">
        <v>81</v>
      </c>
    </row>
    <row r="4" spans="1:9" x14ac:dyDescent="0.25"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  <c r="I4" s="2">
        <v>2019</v>
      </c>
    </row>
    <row r="5" spans="1:9" x14ac:dyDescent="0.25">
      <c r="A5" s="35" t="s">
        <v>0</v>
      </c>
      <c r="B5" s="9"/>
      <c r="C5" s="9"/>
      <c r="D5" s="10"/>
      <c r="E5" s="9"/>
      <c r="F5" s="9"/>
      <c r="G5" s="9"/>
      <c r="H5" s="9"/>
      <c r="I5" s="9"/>
    </row>
    <row r="6" spans="1:9" x14ac:dyDescent="0.25">
      <c r="A6" s="36" t="s">
        <v>1</v>
      </c>
      <c r="B6" s="15">
        <f>SUM(B7)</f>
        <v>1168023467</v>
      </c>
      <c r="C6" s="15">
        <f t="shared" ref="C6:I6" si="0">SUM(C7)</f>
        <v>1119568529</v>
      </c>
      <c r="D6" s="16">
        <f t="shared" si="0"/>
        <v>2414276518</v>
      </c>
      <c r="E6" s="15">
        <f t="shared" si="0"/>
        <v>2444494392</v>
      </c>
      <c r="F6" s="15">
        <f t="shared" si="0"/>
        <v>2509677207</v>
      </c>
      <c r="G6" s="15">
        <f t="shared" si="0"/>
        <v>2751074763</v>
      </c>
      <c r="H6" s="15">
        <f t="shared" si="0"/>
        <v>2840042579</v>
      </c>
      <c r="I6" s="15">
        <f t="shared" si="0"/>
        <v>2818959595</v>
      </c>
    </row>
    <row r="7" spans="1:9" x14ac:dyDescent="0.25">
      <c r="A7" t="s">
        <v>19</v>
      </c>
      <c r="B7" s="9">
        <v>1168023467</v>
      </c>
      <c r="C7" s="9">
        <v>1119568529</v>
      </c>
      <c r="D7" s="10">
        <v>2414276518</v>
      </c>
      <c r="E7" s="9">
        <v>2444494392</v>
      </c>
      <c r="F7" s="9">
        <v>2509677207</v>
      </c>
      <c r="G7" s="21">
        <v>2751074763</v>
      </c>
      <c r="H7" s="21">
        <v>2840042579</v>
      </c>
      <c r="I7" s="21">
        <v>2818959595</v>
      </c>
    </row>
    <row r="8" spans="1:9" x14ac:dyDescent="0.25">
      <c r="B8" s="9"/>
      <c r="C8" s="9"/>
      <c r="D8" s="10"/>
      <c r="E8" s="9"/>
      <c r="F8" s="9"/>
      <c r="G8" s="9"/>
      <c r="H8" s="9"/>
      <c r="I8" s="9"/>
    </row>
    <row r="9" spans="1:9" x14ac:dyDescent="0.25">
      <c r="A9" s="36" t="s">
        <v>26</v>
      </c>
      <c r="B9" s="9"/>
      <c r="C9" s="9"/>
      <c r="D9" s="10"/>
      <c r="E9" s="9"/>
      <c r="F9" s="9"/>
      <c r="G9" s="9"/>
      <c r="H9" s="9"/>
      <c r="I9" s="9"/>
    </row>
    <row r="10" spans="1:9" x14ac:dyDescent="0.25">
      <c r="A10" t="s">
        <v>20</v>
      </c>
      <c r="B10" s="15">
        <v>43400000</v>
      </c>
      <c r="C10" s="15">
        <v>45000000</v>
      </c>
      <c r="D10" s="16">
        <v>45000000</v>
      </c>
      <c r="E10" s="15">
        <v>45000000</v>
      </c>
      <c r="F10" s="15">
        <v>45000000</v>
      </c>
      <c r="G10" s="15">
        <v>45000000</v>
      </c>
      <c r="H10" s="15">
        <v>45000000</v>
      </c>
      <c r="I10" s="15">
        <v>49315070</v>
      </c>
    </row>
    <row r="11" spans="1:9" x14ac:dyDescent="0.25">
      <c r="B11" s="9"/>
      <c r="C11" s="9"/>
      <c r="D11" s="10"/>
      <c r="E11" s="9"/>
      <c r="F11" s="9"/>
      <c r="G11" s="9"/>
      <c r="H11" s="9"/>
      <c r="I11" s="9"/>
    </row>
    <row r="12" spans="1:9" x14ac:dyDescent="0.25">
      <c r="A12" s="36" t="s">
        <v>2</v>
      </c>
      <c r="B12" s="15">
        <f>SUM(B13:B18)</f>
        <v>1513150783</v>
      </c>
      <c r="C12" s="15">
        <f t="shared" ref="C12:I12" si="1">SUM(C13:C18)</f>
        <v>1638522468</v>
      </c>
      <c r="D12" s="16">
        <f t="shared" si="1"/>
        <v>1545907442</v>
      </c>
      <c r="E12" s="15">
        <f t="shared" si="1"/>
        <v>1708459180</v>
      </c>
      <c r="F12" s="15">
        <f t="shared" si="1"/>
        <v>1784780249</v>
      </c>
      <c r="G12" s="15">
        <f t="shared" si="1"/>
        <v>2364776304</v>
      </c>
      <c r="H12" s="15">
        <f t="shared" si="1"/>
        <v>2627380588</v>
      </c>
      <c r="I12" s="15">
        <f t="shared" si="1"/>
        <v>2770653268</v>
      </c>
    </row>
    <row r="13" spans="1:9" x14ac:dyDescent="0.25">
      <c r="A13" t="s">
        <v>21</v>
      </c>
      <c r="B13" s="9">
        <v>482917127</v>
      </c>
      <c r="C13" s="9">
        <v>541904909</v>
      </c>
      <c r="D13" s="10">
        <v>478802726</v>
      </c>
      <c r="E13" s="9">
        <v>572787951</v>
      </c>
      <c r="F13" s="9">
        <v>609954279</v>
      </c>
      <c r="G13" s="9">
        <v>740153569</v>
      </c>
      <c r="H13" s="9">
        <v>849710216</v>
      </c>
      <c r="I13" s="9">
        <v>902973768</v>
      </c>
    </row>
    <row r="14" spans="1:9" x14ac:dyDescent="0.25">
      <c r="A14" t="s">
        <v>22</v>
      </c>
      <c r="B14" s="9">
        <v>527010729</v>
      </c>
      <c r="C14" s="9">
        <v>581049328</v>
      </c>
      <c r="D14" s="10">
        <v>519203931</v>
      </c>
      <c r="E14" s="9">
        <v>538712559</v>
      </c>
      <c r="F14" s="9">
        <v>579584776</v>
      </c>
      <c r="G14" s="9">
        <v>737362943</v>
      </c>
      <c r="H14" s="9">
        <v>829058285</v>
      </c>
      <c r="I14" s="9">
        <v>889083768</v>
      </c>
    </row>
    <row r="15" spans="1:9" x14ac:dyDescent="0.25">
      <c r="A15" t="s">
        <v>23</v>
      </c>
      <c r="B15" s="9">
        <v>438531137</v>
      </c>
      <c r="C15" s="9">
        <v>491921429</v>
      </c>
      <c r="D15" s="10">
        <v>498880362</v>
      </c>
      <c r="E15" s="9">
        <v>568269535</v>
      </c>
      <c r="F15" s="9">
        <v>569814982</v>
      </c>
      <c r="G15" s="9">
        <v>732612007</v>
      </c>
      <c r="H15" s="9">
        <v>835631740</v>
      </c>
      <c r="I15" s="9">
        <v>870706012</v>
      </c>
    </row>
    <row r="16" spans="1:9" x14ac:dyDescent="0.25">
      <c r="A16" t="s">
        <v>41</v>
      </c>
      <c r="B16" s="9">
        <v>10477621</v>
      </c>
      <c r="C16" s="9">
        <v>0</v>
      </c>
      <c r="D16" s="10">
        <v>0</v>
      </c>
      <c r="E16" s="9">
        <v>0</v>
      </c>
      <c r="F16" s="9">
        <v>0</v>
      </c>
      <c r="G16" s="9">
        <v>0</v>
      </c>
      <c r="H16" s="9">
        <v>0</v>
      </c>
      <c r="I16" s="9"/>
    </row>
    <row r="17" spans="1:9" x14ac:dyDescent="0.25">
      <c r="A17" t="s">
        <v>24</v>
      </c>
      <c r="B17" s="9">
        <v>4943590</v>
      </c>
      <c r="C17" s="9">
        <v>4194627</v>
      </c>
      <c r="D17" s="10">
        <v>2435536</v>
      </c>
      <c r="E17" s="9">
        <v>1336583</v>
      </c>
      <c r="F17" s="9">
        <v>1148442</v>
      </c>
      <c r="G17" s="9">
        <v>1553232</v>
      </c>
      <c r="H17" s="9">
        <v>1257079</v>
      </c>
      <c r="I17" s="9">
        <v>1127651</v>
      </c>
    </row>
    <row r="18" spans="1:9" x14ac:dyDescent="0.25">
      <c r="A18" t="s">
        <v>25</v>
      </c>
      <c r="B18" s="9">
        <v>49270579</v>
      </c>
      <c r="C18" s="9">
        <v>19452175</v>
      </c>
      <c r="D18" s="10">
        <v>46584887</v>
      </c>
      <c r="E18" s="9">
        <v>27352552</v>
      </c>
      <c r="F18" s="9">
        <v>24277770</v>
      </c>
      <c r="G18" s="9">
        <v>153094553</v>
      </c>
      <c r="H18" s="9">
        <v>111723268</v>
      </c>
      <c r="I18" s="9">
        <v>106762069</v>
      </c>
    </row>
    <row r="19" spans="1:9" x14ac:dyDescent="0.25">
      <c r="B19" s="9"/>
      <c r="C19" s="9"/>
      <c r="D19" s="10"/>
      <c r="E19" s="9"/>
      <c r="F19" s="9"/>
      <c r="G19" s="9"/>
      <c r="H19" s="9"/>
      <c r="I19" s="9"/>
    </row>
    <row r="20" spans="1:9" x14ac:dyDescent="0.25">
      <c r="A20" s="2"/>
      <c r="B20" s="23">
        <f>B6+B10+B12</f>
        <v>2724574250</v>
      </c>
      <c r="C20" s="23">
        <f t="shared" ref="C20:I20" si="2">C6+C10+C12</f>
        <v>2803090997</v>
      </c>
      <c r="D20" s="24">
        <f t="shared" si="2"/>
        <v>4005183960</v>
      </c>
      <c r="E20" s="23">
        <f t="shared" si="2"/>
        <v>4197953572</v>
      </c>
      <c r="F20" s="23">
        <f>F6+F10+F12-1</f>
        <v>4339457455</v>
      </c>
      <c r="G20" s="23">
        <f>G6+G10+G12-3000</f>
        <v>5160848067</v>
      </c>
      <c r="H20" s="23">
        <f t="shared" si="2"/>
        <v>5512423167</v>
      </c>
      <c r="I20" s="23">
        <f t="shared" si="2"/>
        <v>5638927933</v>
      </c>
    </row>
    <row r="21" spans="1:9" x14ac:dyDescent="0.25">
      <c r="B21" s="9"/>
      <c r="C21" s="9"/>
      <c r="D21" s="10"/>
      <c r="E21" s="9"/>
      <c r="F21" s="9"/>
      <c r="G21" s="9"/>
      <c r="H21" s="9"/>
      <c r="I21" s="9"/>
    </row>
    <row r="22" spans="1:9" ht="15.75" x14ac:dyDescent="0.25">
      <c r="A22" s="37" t="s">
        <v>50</v>
      </c>
      <c r="B22" s="9"/>
      <c r="C22" s="9"/>
      <c r="D22" s="10"/>
      <c r="E22" s="9"/>
      <c r="F22" s="9"/>
      <c r="G22" s="9"/>
      <c r="H22" s="9"/>
      <c r="I22" s="9"/>
    </row>
    <row r="23" spans="1:9" ht="15.75" x14ac:dyDescent="0.25">
      <c r="A23" s="38" t="s">
        <v>51</v>
      </c>
      <c r="B23" s="9"/>
      <c r="C23" s="9"/>
      <c r="D23" s="10"/>
      <c r="E23" s="9"/>
      <c r="F23" s="9"/>
      <c r="G23" s="9"/>
      <c r="H23" s="9"/>
      <c r="I23" s="9"/>
    </row>
    <row r="24" spans="1:9" x14ac:dyDescent="0.25">
      <c r="A24" s="36" t="s">
        <v>52</v>
      </c>
      <c r="B24" s="15">
        <f>SUM(B25:B26)</f>
        <v>126891357</v>
      </c>
      <c r="C24" s="15">
        <f t="shared" ref="C24:I24" si="3">SUM(C25:C26)</f>
        <v>808776147</v>
      </c>
      <c r="D24" s="16">
        <f t="shared" si="3"/>
        <v>1101252019</v>
      </c>
      <c r="E24" s="15">
        <f t="shared" si="3"/>
        <v>991732859</v>
      </c>
      <c r="F24" s="15">
        <f t="shared" si="3"/>
        <v>919920571</v>
      </c>
      <c r="G24" s="15">
        <f>SUM(G25:G26)</f>
        <v>850856842</v>
      </c>
      <c r="H24" s="15">
        <f t="shared" si="3"/>
        <v>825076594</v>
      </c>
      <c r="I24" s="15">
        <f t="shared" si="3"/>
        <v>775011994</v>
      </c>
    </row>
    <row r="25" spans="1:9" x14ac:dyDescent="0.25">
      <c r="A25" t="s">
        <v>28</v>
      </c>
      <c r="B25" s="9">
        <v>126891357</v>
      </c>
      <c r="C25" s="9">
        <v>575682324</v>
      </c>
      <c r="D25" s="10">
        <v>619817100</v>
      </c>
      <c r="E25" s="9">
        <v>508339566</v>
      </c>
      <c r="F25" s="9">
        <v>437218489</v>
      </c>
      <c r="G25" s="9">
        <v>368129098</v>
      </c>
      <c r="H25" s="9">
        <v>336237269</v>
      </c>
      <c r="I25" s="9">
        <v>356131530</v>
      </c>
    </row>
    <row r="26" spans="1:9" x14ac:dyDescent="0.25">
      <c r="A26" t="s">
        <v>6</v>
      </c>
      <c r="B26" s="11">
        <v>0</v>
      </c>
      <c r="C26" s="28">
        <v>233093823</v>
      </c>
      <c r="D26" s="12">
        <v>481434919</v>
      </c>
      <c r="E26" s="11">
        <v>483393293</v>
      </c>
      <c r="F26" s="11">
        <v>482702082</v>
      </c>
      <c r="G26" s="11">
        <v>482727744</v>
      </c>
      <c r="H26" s="9">
        <v>488839325</v>
      </c>
      <c r="I26" s="9">
        <v>418880464</v>
      </c>
    </row>
    <row r="27" spans="1:9" x14ac:dyDescent="0.25">
      <c r="B27" s="11"/>
      <c r="C27" s="11"/>
      <c r="D27" s="12"/>
      <c r="E27" s="11"/>
      <c r="F27" s="11"/>
      <c r="G27" s="11"/>
      <c r="H27" s="9"/>
      <c r="I27" s="9"/>
    </row>
    <row r="28" spans="1:9" x14ac:dyDescent="0.25">
      <c r="A28" s="36" t="s">
        <v>53</v>
      </c>
      <c r="B28" s="15">
        <f>SUM(B29:B31)</f>
        <v>814531837</v>
      </c>
      <c r="C28" s="15">
        <f t="shared" ref="C28:I28" si="4">SUM(C29:C31)</f>
        <v>283510957</v>
      </c>
      <c r="D28" s="16">
        <f t="shared" si="4"/>
        <v>447339209</v>
      </c>
      <c r="E28" s="15">
        <f t="shared" si="4"/>
        <v>651428673</v>
      </c>
      <c r="F28" s="15">
        <f t="shared" si="4"/>
        <v>790472131</v>
      </c>
      <c r="G28" s="15">
        <f t="shared" si="4"/>
        <v>1109444432</v>
      </c>
      <c r="H28" s="15">
        <f t="shared" si="4"/>
        <v>1364482731</v>
      </c>
      <c r="I28" s="15">
        <f t="shared" si="4"/>
        <v>1470079096</v>
      </c>
    </row>
    <row r="29" spans="1:9" x14ac:dyDescent="0.25">
      <c r="A29" t="s">
        <v>29</v>
      </c>
      <c r="B29" s="9">
        <v>684640998</v>
      </c>
      <c r="C29" s="9">
        <v>172661446</v>
      </c>
      <c r="D29" s="10">
        <v>319855025</v>
      </c>
      <c r="E29" s="9">
        <v>497858377</v>
      </c>
      <c r="F29" s="9">
        <v>610996629</v>
      </c>
      <c r="G29" s="9">
        <v>887661558</v>
      </c>
      <c r="H29" s="9">
        <v>1106398896</v>
      </c>
      <c r="I29" s="9">
        <v>1195276802</v>
      </c>
    </row>
    <row r="30" spans="1:9" x14ac:dyDescent="0.25">
      <c r="A30" t="s">
        <v>30</v>
      </c>
      <c r="B30" s="9">
        <v>129890839</v>
      </c>
      <c r="C30" s="9">
        <v>110849511</v>
      </c>
      <c r="D30" s="10">
        <v>16336880</v>
      </c>
      <c r="E30" s="9">
        <v>18772143</v>
      </c>
      <c r="F30" s="9">
        <v>23103662</v>
      </c>
      <c r="G30" s="9">
        <v>38366494</v>
      </c>
      <c r="H30" s="9">
        <v>43798329</v>
      </c>
      <c r="I30" s="9">
        <v>46250350</v>
      </c>
    </row>
    <row r="31" spans="1:9" x14ac:dyDescent="0.25">
      <c r="A31" t="s">
        <v>31</v>
      </c>
      <c r="B31" s="11">
        <v>0</v>
      </c>
      <c r="C31" s="11">
        <v>0</v>
      </c>
      <c r="D31" s="12">
        <v>111147304</v>
      </c>
      <c r="E31" s="11">
        <v>134798153</v>
      </c>
      <c r="F31" s="11">
        <v>156371840</v>
      </c>
      <c r="G31" s="11">
        <v>183416380</v>
      </c>
      <c r="H31" s="9">
        <v>214285506</v>
      </c>
      <c r="I31" s="9">
        <v>228551944</v>
      </c>
    </row>
    <row r="32" spans="1:9" x14ac:dyDescent="0.25">
      <c r="A32" s="2"/>
      <c r="B32" s="9"/>
      <c r="C32" s="9"/>
      <c r="D32" s="10"/>
      <c r="E32" s="9"/>
      <c r="F32" s="9"/>
      <c r="G32" s="9"/>
      <c r="H32" s="9"/>
      <c r="I32" s="9"/>
    </row>
    <row r="33" spans="1:9" x14ac:dyDescent="0.25">
      <c r="A33" s="2"/>
      <c r="B33" s="25">
        <f t="shared" ref="B33:I33" si="5">B24+B28</f>
        <v>941423194</v>
      </c>
      <c r="C33" s="25">
        <f t="shared" si="5"/>
        <v>1092287104</v>
      </c>
      <c r="D33" s="29">
        <f t="shared" si="5"/>
        <v>1548591228</v>
      </c>
      <c r="E33" s="25">
        <f t="shared" si="5"/>
        <v>1643161532</v>
      </c>
      <c r="F33" s="25">
        <f t="shared" si="5"/>
        <v>1710392702</v>
      </c>
      <c r="G33" s="25">
        <f t="shared" si="5"/>
        <v>1960301274</v>
      </c>
      <c r="H33" s="25">
        <f t="shared" si="5"/>
        <v>2189559325</v>
      </c>
      <c r="I33" s="25">
        <f t="shared" si="5"/>
        <v>2245091090</v>
      </c>
    </row>
    <row r="34" spans="1:9" x14ac:dyDescent="0.25">
      <c r="A34" s="2"/>
      <c r="B34" s="15"/>
      <c r="C34" s="15"/>
      <c r="D34" s="16"/>
      <c r="E34" s="15"/>
      <c r="F34" s="15"/>
      <c r="G34" s="9"/>
      <c r="H34" s="9"/>
      <c r="I34" s="9"/>
    </row>
    <row r="35" spans="1:9" x14ac:dyDescent="0.25">
      <c r="A35" s="36" t="s">
        <v>54</v>
      </c>
      <c r="B35" s="15">
        <f>SUM(B36:B40)</f>
        <v>1783151056</v>
      </c>
      <c r="C35" s="15">
        <f t="shared" ref="C35:I35" si="6">SUM(C36:C40)</f>
        <v>1710803893</v>
      </c>
      <c r="D35" s="16">
        <f t="shared" si="6"/>
        <v>2456592732</v>
      </c>
      <c r="E35" s="15">
        <f t="shared" si="6"/>
        <v>2554792040</v>
      </c>
      <c r="F35" s="15">
        <f t="shared" si="6"/>
        <v>2629064753</v>
      </c>
      <c r="G35" s="15">
        <f>SUM(G36:G40)</f>
        <v>3200546793</v>
      </c>
      <c r="H35" s="15">
        <f t="shared" si="6"/>
        <v>3322863842</v>
      </c>
      <c r="I35" s="15">
        <f t="shared" si="6"/>
        <v>3393836842</v>
      </c>
    </row>
    <row r="36" spans="1:9" x14ac:dyDescent="0.25">
      <c r="A36" t="s">
        <v>3</v>
      </c>
      <c r="B36" s="9">
        <v>431540130</v>
      </c>
      <c r="C36" s="9">
        <v>453117130</v>
      </c>
      <c r="D36" s="10">
        <v>475772990</v>
      </c>
      <c r="E36" s="9">
        <v>523350280</v>
      </c>
      <c r="F36" s="9">
        <v>523350280</v>
      </c>
      <c r="G36" s="9">
        <v>1099035580</v>
      </c>
      <c r="H36" s="9">
        <v>1153987360</v>
      </c>
      <c r="I36" s="9">
        <v>1240536410</v>
      </c>
    </row>
    <row r="37" spans="1:9" x14ac:dyDescent="0.25">
      <c r="A37" t="s">
        <v>4</v>
      </c>
      <c r="B37" s="9">
        <v>646957397</v>
      </c>
      <c r="C37" s="9">
        <v>625380397</v>
      </c>
      <c r="D37" s="10">
        <v>602724537</v>
      </c>
      <c r="E37" s="9">
        <v>555147247</v>
      </c>
      <c r="F37" s="9">
        <v>555147247</v>
      </c>
      <c r="G37" s="9">
        <v>555147247</v>
      </c>
      <c r="H37" s="9">
        <v>555147247</v>
      </c>
      <c r="I37" s="9">
        <v>555147247</v>
      </c>
    </row>
    <row r="38" spans="1:9" x14ac:dyDescent="0.25">
      <c r="A38" t="s">
        <v>14</v>
      </c>
      <c r="B38" s="9">
        <v>19578459</v>
      </c>
      <c r="C38" s="9">
        <v>19578459</v>
      </c>
      <c r="D38" s="10">
        <v>19578459</v>
      </c>
      <c r="E38" s="9">
        <v>19578459</v>
      </c>
      <c r="F38" s="9">
        <v>19578459</v>
      </c>
      <c r="G38" s="9">
        <v>19578459</v>
      </c>
      <c r="H38" s="9">
        <v>19578459</v>
      </c>
      <c r="I38" s="9">
        <v>19578459</v>
      </c>
    </row>
    <row r="39" spans="1:9" x14ac:dyDescent="0.25">
      <c r="A39" t="s">
        <v>27</v>
      </c>
      <c r="B39" s="9">
        <v>866955290</v>
      </c>
      <c r="C39" s="9">
        <v>607156197</v>
      </c>
      <c r="D39" s="10">
        <v>1252834160</v>
      </c>
      <c r="E39" s="9">
        <v>1277611617</v>
      </c>
      <c r="F39" s="9">
        <v>1269198154</v>
      </c>
      <c r="G39" s="9">
        <v>1253095926</v>
      </c>
      <c r="H39" s="9">
        <v>1238376453</v>
      </c>
      <c r="I39" s="9">
        <v>1220407204</v>
      </c>
    </row>
    <row r="40" spans="1:9" x14ac:dyDescent="0.25">
      <c r="A40" t="s">
        <v>5</v>
      </c>
      <c r="B40" s="11">
        <v>-181880220</v>
      </c>
      <c r="C40" s="11">
        <v>5571710</v>
      </c>
      <c r="D40" s="12">
        <v>105682586</v>
      </c>
      <c r="E40" s="11">
        <v>179104437</v>
      </c>
      <c r="F40" s="11">
        <v>261790613</v>
      </c>
      <c r="G40" s="11">
        <v>273689581</v>
      </c>
      <c r="H40" s="9">
        <v>355774323</v>
      </c>
      <c r="I40" s="9">
        <v>358167522</v>
      </c>
    </row>
    <row r="41" spans="1:9" x14ac:dyDescent="0.25">
      <c r="B41" s="11"/>
      <c r="C41" s="11"/>
      <c r="D41" s="12"/>
      <c r="E41" s="11"/>
      <c r="F41" s="11"/>
      <c r="G41" s="11"/>
      <c r="H41" s="9"/>
      <c r="I41" s="9"/>
    </row>
    <row r="42" spans="1:9" x14ac:dyDescent="0.25">
      <c r="A42" s="2"/>
      <c r="B42" s="30">
        <f t="shared" ref="B42:I42" si="7">B35+B33</f>
        <v>2724574250</v>
      </c>
      <c r="C42" s="30">
        <f t="shared" si="7"/>
        <v>2803090997</v>
      </c>
      <c r="D42" s="31">
        <f t="shared" si="7"/>
        <v>4005183960</v>
      </c>
      <c r="E42" s="30">
        <f t="shared" si="7"/>
        <v>4197953572</v>
      </c>
      <c r="F42" s="30">
        <f t="shared" si="7"/>
        <v>4339457455</v>
      </c>
      <c r="G42" s="30">
        <f t="shared" si="7"/>
        <v>5160848067</v>
      </c>
      <c r="H42" s="30">
        <f t="shared" si="7"/>
        <v>5512423167</v>
      </c>
      <c r="I42" s="30">
        <f t="shared" si="7"/>
        <v>5638927932</v>
      </c>
    </row>
    <row r="43" spans="1:9" x14ac:dyDescent="0.25">
      <c r="B43" s="9"/>
      <c r="C43" s="9"/>
      <c r="D43" s="10"/>
      <c r="E43" s="9"/>
      <c r="F43" s="9"/>
      <c r="G43" s="9"/>
      <c r="H43" s="9"/>
      <c r="I43" s="9"/>
    </row>
    <row r="44" spans="1:9" x14ac:dyDescent="0.25">
      <c r="A44" s="39" t="s">
        <v>55</v>
      </c>
      <c r="B44" s="6">
        <f t="shared" ref="B44:I44" si="8">B35/(B36/10)</f>
        <v>41.320631200625535</v>
      </c>
      <c r="C44" s="6">
        <f t="shared" si="8"/>
        <v>37.75632788369753</v>
      </c>
      <c r="D44" s="8">
        <f t="shared" si="8"/>
        <v>51.63371573489281</v>
      </c>
      <c r="E44" s="6">
        <f t="shared" si="8"/>
        <v>48.81610152190995</v>
      </c>
      <c r="F44" s="6">
        <f t="shared" si="8"/>
        <v>50.235279381144117</v>
      </c>
      <c r="G44" s="6">
        <f t="shared" si="8"/>
        <v>29.121412001966306</v>
      </c>
      <c r="H44" s="6">
        <f t="shared" si="8"/>
        <v>28.794629448974206</v>
      </c>
      <c r="I44" s="6">
        <f t="shared" si="8"/>
        <v>27.357817268741027</v>
      </c>
    </row>
    <row r="45" spans="1:9" x14ac:dyDescent="0.25">
      <c r="A45" s="39" t="s">
        <v>56</v>
      </c>
      <c r="B45" s="9">
        <f>B36/10</f>
        <v>43154013</v>
      </c>
      <c r="C45" s="9">
        <f t="shared" ref="C45:I45" si="9">C36/10</f>
        <v>45311713</v>
      </c>
      <c r="D45" s="9">
        <f t="shared" si="9"/>
        <v>47577299</v>
      </c>
      <c r="E45" s="9">
        <f t="shared" si="9"/>
        <v>52335028</v>
      </c>
      <c r="F45" s="9">
        <f t="shared" si="9"/>
        <v>52335028</v>
      </c>
      <c r="G45" s="9">
        <f t="shared" si="9"/>
        <v>109903558</v>
      </c>
      <c r="H45" s="9">
        <f t="shared" si="9"/>
        <v>115398736</v>
      </c>
      <c r="I45" s="9">
        <f t="shared" si="9"/>
        <v>124053641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xSplit="1" ySplit="4" topLeftCell="B12" activePane="bottomRight" state="frozen"/>
      <selection pane="topRight" activeCell="B1" sqref="B1"/>
      <selection pane="bottomLeft" activeCell="A6" sqref="A6"/>
      <selection pane="bottomRight" activeCell="J25" sqref="J25"/>
    </sheetView>
  </sheetViews>
  <sheetFormatPr defaultRowHeight="15" x14ac:dyDescent="0.25"/>
  <cols>
    <col min="1" max="1" width="33.42578125" customWidth="1"/>
    <col min="2" max="3" width="13.7109375" bestFit="1" customWidth="1"/>
    <col min="4" max="4" width="13.7109375" style="7" bestFit="1" customWidth="1"/>
    <col min="5" max="6" width="13.7109375" bestFit="1" customWidth="1"/>
    <col min="7" max="9" width="14.28515625" bestFit="1" customWidth="1"/>
  </cols>
  <sheetData>
    <row r="1" spans="1:11" x14ac:dyDescent="0.25">
      <c r="A1" s="34" t="s">
        <v>43</v>
      </c>
    </row>
    <row r="2" spans="1:11" x14ac:dyDescent="0.25">
      <c r="A2" s="34" t="s">
        <v>57</v>
      </c>
    </row>
    <row r="3" spans="1:11" x14ac:dyDescent="0.25">
      <c r="A3" t="s">
        <v>49</v>
      </c>
    </row>
    <row r="4" spans="1:11" x14ac:dyDescent="0.25"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  <c r="I4" s="2">
        <v>2019</v>
      </c>
    </row>
    <row r="5" spans="1:11" x14ac:dyDescent="0.25">
      <c r="A5" s="39" t="s">
        <v>58</v>
      </c>
      <c r="B5" s="9">
        <v>482814268</v>
      </c>
      <c r="C5" s="9">
        <v>463786653</v>
      </c>
      <c r="D5" s="10">
        <v>656135999</v>
      </c>
      <c r="E5" s="9">
        <v>752880171</v>
      </c>
      <c r="F5" s="9">
        <v>982006956</v>
      </c>
      <c r="G5" s="9">
        <v>1046355839</v>
      </c>
      <c r="H5" s="9">
        <v>1604136432</v>
      </c>
      <c r="I5" s="9">
        <v>1212213517</v>
      </c>
    </row>
    <row r="6" spans="1:11" x14ac:dyDescent="0.25">
      <c r="A6" t="s">
        <v>15</v>
      </c>
      <c r="B6" s="19">
        <v>317889142</v>
      </c>
      <c r="C6" s="19">
        <v>340575976</v>
      </c>
      <c r="D6" s="20">
        <v>426956485</v>
      </c>
      <c r="E6" s="19">
        <v>470067856</v>
      </c>
      <c r="F6" s="19">
        <v>644200717</v>
      </c>
      <c r="G6" s="19">
        <v>764235067</v>
      </c>
      <c r="H6" s="9">
        <v>1183522911</v>
      </c>
      <c r="I6" s="9">
        <v>826941832</v>
      </c>
      <c r="J6" s="1"/>
      <c r="K6" s="1"/>
    </row>
    <row r="7" spans="1:11" x14ac:dyDescent="0.25">
      <c r="A7" s="39" t="s">
        <v>7</v>
      </c>
      <c r="B7" s="15">
        <f>B5-B6</f>
        <v>164925126</v>
      </c>
      <c r="C7" s="15">
        <f t="shared" ref="C7:I7" si="0">C5-C6</f>
        <v>123210677</v>
      </c>
      <c r="D7" s="16">
        <f t="shared" si="0"/>
        <v>229179514</v>
      </c>
      <c r="E7" s="15">
        <f t="shared" si="0"/>
        <v>282812315</v>
      </c>
      <c r="F7" s="15">
        <f t="shared" si="0"/>
        <v>337806239</v>
      </c>
      <c r="G7" s="15">
        <f t="shared" si="0"/>
        <v>282120772</v>
      </c>
      <c r="H7" s="17">
        <f t="shared" si="0"/>
        <v>420613521</v>
      </c>
      <c r="I7" s="17">
        <f t="shared" si="0"/>
        <v>385271685</v>
      </c>
    </row>
    <row r="8" spans="1:11" x14ac:dyDescent="0.25">
      <c r="A8" s="2"/>
      <c r="B8" s="15"/>
      <c r="C8" s="15"/>
      <c r="D8" s="16"/>
      <c r="E8" s="15"/>
      <c r="F8" s="15"/>
      <c r="G8" s="15"/>
      <c r="H8" s="9"/>
      <c r="I8" s="9"/>
    </row>
    <row r="9" spans="1:11" x14ac:dyDescent="0.25">
      <c r="A9" s="39" t="s">
        <v>59</v>
      </c>
      <c r="B9" s="15">
        <v>150663743</v>
      </c>
      <c r="C9" s="15">
        <v>122878824</v>
      </c>
      <c r="D9" s="16">
        <f>D10+D11</f>
        <v>45245361</v>
      </c>
      <c r="E9" s="15">
        <f>E10+E11</f>
        <v>46192800</v>
      </c>
      <c r="F9" s="15">
        <f>F10+F11</f>
        <v>66718573</v>
      </c>
      <c r="G9" s="15">
        <f>G10+G11</f>
        <v>92462892</v>
      </c>
      <c r="H9" s="15">
        <f t="shared" ref="H9:I9" si="1">H10+H11</f>
        <v>161704643</v>
      </c>
      <c r="I9" s="15">
        <f t="shared" si="1"/>
        <v>173087692</v>
      </c>
    </row>
    <row r="10" spans="1:11" x14ac:dyDescent="0.25">
      <c r="A10" t="s">
        <v>8</v>
      </c>
      <c r="B10" s="21"/>
      <c r="C10" s="9"/>
      <c r="D10" s="10">
        <v>38285821</v>
      </c>
      <c r="E10" s="9">
        <v>39029836</v>
      </c>
      <c r="F10" s="9">
        <v>49471039</v>
      </c>
      <c r="G10" s="9">
        <v>65873238</v>
      </c>
      <c r="H10" s="9">
        <v>111422786</v>
      </c>
      <c r="I10" s="9">
        <v>112052365</v>
      </c>
      <c r="J10" s="1"/>
      <c r="K10" s="1"/>
    </row>
    <row r="11" spans="1:11" x14ac:dyDescent="0.25">
      <c r="A11" t="s">
        <v>9</v>
      </c>
      <c r="B11" s="21"/>
      <c r="C11" s="9"/>
      <c r="D11" s="10">
        <v>6959540</v>
      </c>
      <c r="E11" s="9">
        <v>7162964</v>
      </c>
      <c r="F11" s="9">
        <v>17247534</v>
      </c>
      <c r="G11" s="9">
        <v>26589654</v>
      </c>
      <c r="H11" s="9">
        <v>50281857</v>
      </c>
      <c r="I11" s="9">
        <v>61035327</v>
      </c>
      <c r="J11" s="1"/>
      <c r="K11" s="1"/>
    </row>
    <row r="12" spans="1:11" x14ac:dyDescent="0.25">
      <c r="B12" s="9"/>
      <c r="C12" s="9"/>
      <c r="D12" s="10"/>
      <c r="E12" s="9"/>
      <c r="F12" s="9"/>
      <c r="G12" s="9"/>
      <c r="H12" s="9"/>
      <c r="I12" s="9"/>
    </row>
    <row r="13" spans="1:11" x14ac:dyDescent="0.25">
      <c r="A13" s="39" t="s">
        <v>10</v>
      </c>
      <c r="B13" s="23">
        <f t="shared" ref="B13:I13" si="2">B7-B9</f>
        <v>14261383</v>
      </c>
      <c r="C13" s="23">
        <f t="shared" si="2"/>
        <v>331853</v>
      </c>
      <c r="D13" s="24">
        <f t="shared" si="2"/>
        <v>183934153</v>
      </c>
      <c r="E13" s="23">
        <f t="shared" si="2"/>
        <v>236619515</v>
      </c>
      <c r="F13" s="23">
        <f t="shared" si="2"/>
        <v>271087666</v>
      </c>
      <c r="G13" s="23">
        <f t="shared" si="2"/>
        <v>189657880</v>
      </c>
      <c r="H13" s="23">
        <f t="shared" si="2"/>
        <v>258908878</v>
      </c>
      <c r="I13" s="23">
        <f t="shared" si="2"/>
        <v>212183993</v>
      </c>
    </row>
    <row r="14" spans="1:11" x14ac:dyDescent="0.25">
      <c r="A14" s="40" t="s">
        <v>60</v>
      </c>
      <c r="B14" s="25"/>
      <c r="C14" s="25"/>
      <c r="D14" s="29"/>
      <c r="E14" s="25"/>
      <c r="F14" s="25"/>
      <c r="G14" s="25"/>
      <c r="H14" s="25"/>
      <c r="I14" s="25"/>
    </row>
    <row r="15" spans="1:11" x14ac:dyDescent="0.25">
      <c r="A15" t="s">
        <v>16</v>
      </c>
      <c r="B15" s="11"/>
      <c r="C15" s="11"/>
      <c r="D15" s="12">
        <v>81132382</v>
      </c>
      <c r="E15" s="11">
        <v>107250005</v>
      </c>
      <c r="F15" s="11">
        <v>113067967</v>
      </c>
      <c r="G15" s="11">
        <v>97236638</v>
      </c>
      <c r="H15" s="12">
        <v>99701432</v>
      </c>
      <c r="I15" s="12">
        <v>118481641</v>
      </c>
      <c r="J15" s="1"/>
      <c r="K15" s="1"/>
    </row>
    <row r="16" spans="1:11" x14ac:dyDescent="0.25">
      <c r="A16" t="s">
        <v>11</v>
      </c>
      <c r="B16" s="9">
        <v>14031573</v>
      </c>
      <c r="C16" s="9">
        <v>827541</v>
      </c>
      <c r="D16" s="10">
        <v>725877</v>
      </c>
      <c r="E16" s="9">
        <v>4312834</v>
      </c>
      <c r="F16" s="21">
        <v>2529976</v>
      </c>
      <c r="G16" s="21">
        <v>4083367</v>
      </c>
      <c r="H16" s="12">
        <v>5581948</v>
      </c>
      <c r="I16" s="12">
        <v>3935022</v>
      </c>
    </row>
    <row r="17" spans="1:11" x14ac:dyDescent="0.25">
      <c r="A17" s="39" t="s">
        <v>61</v>
      </c>
      <c r="B17" s="15">
        <f>B13-B15+B16</f>
        <v>28292956</v>
      </c>
      <c r="C17" s="15">
        <f t="shared" ref="C17:I17" si="3">C13-C15+C16</f>
        <v>1159394</v>
      </c>
      <c r="D17" s="16">
        <f t="shared" si="3"/>
        <v>103527648</v>
      </c>
      <c r="E17" s="15">
        <f t="shared" si="3"/>
        <v>133682344</v>
      </c>
      <c r="F17" s="15">
        <f t="shared" si="3"/>
        <v>160549675</v>
      </c>
      <c r="G17" s="15">
        <f t="shared" si="3"/>
        <v>96504609</v>
      </c>
      <c r="H17" s="15">
        <f t="shared" si="3"/>
        <v>164789394</v>
      </c>
      <c r="I17" s="15">
        <f t="shared" si="3"/>
        <v>97637374</v>
      </c>
    </row>
    <row r="18" spans="1:11" x14ac:dyDescent="0.25">
      <c r="A18" s="2"/>
      <c r="B18" s="15"/>
      <c r="C18" s="15"/>
      <c r="D18" s="16"/>
      <c r="E18" s="15"/>
      <c r="F18" s="25"/>
      <c r="G18" s="15"/>
      <c r="H18" s="9"/>
      <c r="I18" s="9"/>
    </row>
    <row r="19" spans="1:11" x14ac:dyDescent="0.25">
      <c r="A19" t="s">
        <v>17</v>
      </c>
      <c r="B19" s="20">
        <v>1347284</v>
      </c>
      <c r="C19" s="20">
        <v>55209</v>
      </c>
      <c r="D19" s="20">
        <v>4929888</v>
      </c>
      <c r="E19" s="19">
        <v>6365826</v>
      </c>
      <c r="F19" s="19">
        <v>7645223</v>
      </c>
      <c r="G19" s="19">
        <v>4595458</v>
      </c>
      <c r="H19" s="9">
        <v>7847114</v>
      </c>
      <c r="I19" s="9">
        <v>4648923</v>
      </c>
      <c r="J19" s="1"/>
      <c r="K19" s="1"/>
    </row>
    <row r="20" spans="1:11" x14ac:dyDescent="0.25">
      <c r="A20" s="39" t="s">
        <v>62</v>
      </c>
      <c r="B20" s="15">
        <f>B17-B19</f>
        <v>26945672</v>
      </c>
      <c r="C20" s="15">
        <f t="shared" ref="C20:I20" si="4">C17-C19</f>
        <v>1104185</v>
      </c>
      <c r="D20" s="16">
        <f t="shared" si="4"/>
        <v>98597760</v>
      </c>
      <c r="E20" s="15">
        <f t="shared" si="4"/>
        <v>127316518</v>
      </c>
      <c r="F20" s="15">
        <f t="shared" si="4"/>
        <v>152904452</v>
      </c>
      <c r="G20" s="15">
        <f t="shared" si="4"/>
        <v>91909151</v>
      </c>
      <c r="H20" s="17">
        <f t="shared" si="4"/>
        <v>156942280</v>
      </c>
      <c r="I20" s="17">
        <f t="shared" si="4"/>
        <v>92988451</v>
      </c>
    </row>
    <row r="21" spans="1:11" x14ac:dyDescent="0.25">
      <c r="B21" s="15"/>
      <c r="C21" s="15"/>
      <c r="D21" s="16"/>
      <c r="E21" s="15"/>
      <c r="F21" s="15"/>
      <c r="G21" s="15"/>
      <c r="H21" s="9"/>
      <c r="I21" s="9"/>
    </row>
    <row r="22" spans="1:11" x14ac:dyDescent="0.25">
      <c r="A22" s="36" t="s">
        <v>63</v>
      </c>
      <c r="B22" s="15">
        <f>SUM(B23:B24)</f>
        <v>-7410060</v>
      </c>
      <c r="C22" s="15">
        <f t="shared" ref="C22:G22" si="5">SUM(C23:C24)</f>
        <v>-7177958</v>
      </c>
      <c r="D22" s="16">
        <f t="shared" si="5"/>
        <v>-25398315</v>
      </c>
      <c r="E22" s="15">
        <f t="shared" si="5"/>
        <v>-31829130</v>
      </c>
      <c r="F22" s="15">
        <f t="shared" si="5"/>
        <v>-39687718</v>
      </c>
      <c r="G22" s="15">
        <f t="shared" si="5"/>
        <v>-22977287</v>
      </c>
      <c r="H22" s="15">
        <f t="shared" ref="H22:I22" si="6">SUM(H23:H24)</f>
        <v>-39235569</v>
      </c>
      <c r="I22" s="15">
        <f t="shared" si="6"/>
        <v>-23244613</v>
      </c>
    </row>
    <row r="23" spans="1:11" x14ac:dyDescent="0.25">
      <c r="A23" t="s">
        <v>12</v>
      </c>
      <c r="B23" s="21">
        <v>-7410060</v>
      </c>
      <c r="C23" s="21">
        <v>-4384761</v>
      </c>
      <c r="D23" s="10">
        <v>-21969550</v>
      </c>
      <c r="E23" s="9">
        <v>-26977313</v>
      </c>
      <c r="F23" s="9">
        <v>-33746897</v>
      </c>
      <c r="G23" s="9">
        <v>-17584216</v>
      </c>
      <c r="H23" s="9">
        <v>-28217497</v>
      </c>
      <c r="I23" s="9">
        <v>-15787709</v>
      </c>
    </row>
    <row r="24" spans="1:11" x14ac:dyDescent="0.25">
      <c r="A24" t="s">
        <v>13</v>
      </c>
      <c r="B24" s="11"/>
      <c r="C24" s="11">
        <v>-2793197</v>
      </c>
      <c r="D24" s="12">
        <v>-3428765</v>
      </c>
      <c r="E24" s="11">
        <v>-4851817</v>
      </c>
      <c r="F24" s="11">
        <v>-5940821</v>
      </c>
      <c r="G24" s="11">
        <v>-5393071</v>
      </c>
      <c r="H24" s="11">
        <v>-11018072</v>
      </c>
      <c r="I24" s="11">
        <v>-7456904</v>
      </c>
    </row>
    <row r="25" spans="1:11" x14ac:dyDescent="0.25">
      <c r="A25" s="39" t="s">
        <v>64</v>
      </c>
      <c r="B25" s="26">
        <f>B20+B22</f>
        <v>19535612</v>
      </c>
      <c r="C25" s="26">
        <f t="shared" ref="C25:G25" si="7">C20+C22</f>
        <v>-6073773</v>
      </c>
      <c r="D25" s="27">
        <f t="shared" si="7"/>
        <v>73199445</v>
      </c>
      <c r="E25" s="26">
        <f t="shared" si="7"/>
        <v>95487388</v>
      </c>
      <c r="F25" s="26">
        <f t="shared" si="7"/>
        <v>113216734</v>
      </c>
      <c r="G25" s="26">
        <f t="shared" si="7"/>
        <v>68931864</v>
      </c>
      <c r="H25" s="26">
        <f t="shared" ref="H25:I25" si="8">H20+H22</f>
        <v>117706711</v>
      </c>
      <c r="I25" s="26">
        <f t="shared" si="8"/>
        <v>69743838</v>
      </c>
    </row>
    <row r="26" spans="1:11" x14ac:dyDescent="0.25">
      <c r="A26" s="2"/>
      <c r="B26" s="9"/>
      <c r="C26" s="9"/>
      <c r="D26" s="10"/>
      <c r="E26" s="9"/>
      <c r="F26" s="9"/>
      <c r="G26" s="9"/>
      <c r="H26" s="9"/>
      <c r="I26" s="9"/>
    </row>
    <row r="27" spans="1:11" x14ac:dyDescent="0.25">
      <c r="A27" s="39" t="s">
        <v>65</v>
      </c>
      <c r="B27" s="6">
        <f>B25/('1'!B36/10)</f>
        <v>0.4526951410057739</v>
      </c>
      <c r="C27" s="6">
        <f>C25/('1'!C36/10)</f>
        <v>-0.13404421501345579</v>
      </c>
      <c r="D27" s="8">
        <f>D25/('1'!D36/10)</f>
        <v>1.5385372128838166</v>
      </c>
      <c r="E27" s="6">
        <f>E25/('1'!E36/10)</f>
        <v>1.8245406881219211</v>
      </c>
      <c r="F27" s="6">
        <f>F25/('1'!F36/10)</f>
        <v>2.16330703023604</v>
      </c>
      <c r="G27" s="6">
        <f>G25/('1'!G36/10)</f>
        <v>0.62720320665141704</v>
      </c>
      <c r="H27" s="6">
        <f>H25/('1'!H36/10)</f>
        <v>1.0200000024263698</v>
      </c>
      <c r="I27" s="6">
        <f>I25/('1'!I36/10)</f>
        <v>0.56220710200678425</v>
      </c>
    </row>
    <row r="28" spans="1:11" x14ac:dyDescent="0.25">
      <c r="A28" s="40" t="s">
        <v>66</v>
      </c>
      <c r="B28" s="9">
        <f>'1'!B36/10</f>
        <v>43154013</v>
      </c>
      <c r="C28" s="9">
        <f>'1'!C36/10</f>
        <v>45311713</v>
      </c>
      <c r="D28" s="9">
        <f>'1'!D36/10</f>
        <v>47577299</v>
      </c>
      <c r="E28" s="9">
        <f>'1'!E36/10</f>
        <v>52335028</v>
      </c>
      <c r="F28" s="9">
        <f>'1'!F36/10</f>
        <v>52335028</v>
      </c>
      <c r="G28" s="9">
        <f>'1'!G36/10</f>
        <v>109903558</v>
      </c>
      <c r="H28" s="9">
        <f>'1'!H36/10</f>
        <v>115398736</v>
      </c>
      <c r="I28" s="9">
        <f>'1'!I36/10</f>
        <v>124053641</v>
      </c>
    </row>
    <row r="51" spans="1:2" x14ac:dyDescent="0.25">
      <c r="A51" s="5"/>
      <c r="B5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xSplit="1" ySplit="4" topLeftCell="B17" activePane="bottomRight" state="frozen"/>
      <selection pane="topRight" activeCell="B1" sqref="B1"/>
      <selection pane="bottomLeft" activeCell="A6" sqref="A6"/>
      <selection pane="bottomRight" activeCell="K34" sqref="K34"/>
    </sheetView>
  </sheetViews>
  <sheetFormatPr defaultRowHeight="15" x14ac:dyDescent="0.25"/>
  <cols>
    <col min="1" max="1" width="38.7109375" customWidth="1"/>
    <col min="2" max="3" width="13.7109375" bestFit="1" customWidth="1"/>
    <col min="4" max="4" width="13.7109375" style="7" bestFit="1" customWidth="1"/>
    <col min="5" max="6" width="14.7109375" bestFit="1" customWidth="1"/>
    <col min="7" max="9" width="15" bestFit="1" customWidth="1"/>
  </cols>
  <sheetData>
    <row r="1" spans="1:9" x14ac:dyDescent="0.25">
      <c r="A1" s="34" t="s">
        <v>43</v>
      </c>
    </row>
    <row r="2" spans="1:9" x14ac:dyDescent="0.25">
      <c r="A2" s="34" t="s">
        <v>67</v>
      </c>
    </row>
    <row r="3" spans="1:9" x14ac:dyDescent="0.25">
      <c r="A3" t="s">
        <v>49</v>
      </c>
    </row>
    <row r="4" spans="1:9" x14ac:dyDescent="0.25"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  <c r="I4" s="2">
        <v>2019</v>
      </c>
    </row>
    <row r="5" spans="1:9" x14ac:dyDescent="0.25">
      <c r="A5" s="39" t="s">
        <v>68</v>
      </c>
      <c r="B5" s="9"/>
      <c r="C5" s="9"/>
      <c r="D5" s="10"/>
      <c r="E5" s="9"/>
      <c r="F5" s="9"/>
      <c r="G5" s="9"/>
      <c r="H5" s="9"/>
      <c r="I5" s="9"/>
    </row>
    <row r="6" spans="1:9" x14ac:dyDescent="0.25">
      <c r="A6" t="s">
        <v>32</v>
      </c>
      <c r="B6" s="9">
        <v>426999488</v>
      </c>
      <c r="C6" s="9">
        <v>410575595</v>
      </c>
      <c r="D6" s="10">
        <v>718707273</v>
      </c>
      <c r="E6" s="9">
        <v>737684376</v>
      </c>
      <c r="F6" s="9">
        <v>932892017</v>
      </c>
      <c r="G6" s="9">
        <v>888577672</v>
      </c>
      <c r="H6" s="9">
        <v>1518023038</v>
      </c>
      <c r="I6" s="9">
        <v>1156113056</v>
      </c>
    </row>
    <row r="7" spans="1:9" x14ac:dyDescent="0.25">
      <c r="A7" t="s">
        <v>33</v>
      </c>
      <c r="B7" s="9">
        <v>-454098812</v>
      </c>
      <c r="C7" s="9">
        <v>-455890796</v>
      </c>
      <c r="D7" s="10">
        <v>-339394118</v>
      </c>
      <c r="E7" s="9">
        <v>-598363927</v>
      </c>
      <c r="F7" s="9">
        <v>-793444906</v>
      </c>
      <c r="G7" s="9">
        <v>-1030677139</v>
      </c>
      <c r="H7" s="9">
        <v>-1436173713</v>
      </c>
      <c r="I7" s="9">
        <v>-1077191012</v>
      </c>
    </row>
    <row r="8" spans="1:9" x14ac:dyDescent="0.25">
      <c r="A8" t="s">
        <v>34</v>
      </c>
      <c r="B8" s="11">
        <v>-106715540</v>
      </c>
      <c r="C8" s="11">
        <v>-78744450</v>
      </c>
      <c r="D8" s="12">
        <v>-81132382</v>
      </c>
      <c r="E8" s="11">
        <v>-107151566</v>
      </c>
      <c r="F8" s="11">
        <v>-113067967</v>
      </c>
      <c r="G8" s="11">
        <v>-97236638</v>
      </c>
      <c r="H8" s="12">
        <v>-99701432</v>
      </c>
      <c r="I8" s="12">
        <v>-118481641</v>
      </c>
    </row>
    <row r="9" spans="1:9" x14ac:dyDescent="0.25">
      <c r="A9" t="s">
        <v>35</v>
      </c>
      <c r="B9" s="13">
        <v>-17496932</v>
      </c>
      <c r="C9" s="13">
        <v>-14462742</v>
      </c>
      <c r="D9" s="14">
        <v>-10242591</v>
      </c>
      <c r="E9" s="13">
        <v>-14570508</v>
      </c>
      <c r="F9" s="13">
        <v>-10921688</v>
      </c>
      <c r="G9" s="13">
        <v>-23821721</v>
      </c>
      <c r="H9" s="12">
        <v>-31690390</v>
      </c>
      <c r="I9" s="12">
        <v>-17941053</v>
      </c>
    </row>
    <row r="10" spans="1:9" ht="15.75" x14ac:dyDescent="0.25">
      <c r="A10" s="3"/>
      <c r="B10" s="15">
        <f>SUM(B6:B9)</f>
        <v>-151311796</v>
      </c>
      <c r="C10" s="15">
        <f t="shared" ref="C10:G10" si="0">SUM(C6:C9)</f>
        <v>-138522393</v>
      </c>
      <c r="D10" s="16">
        <f t="shared" si="0"/>
        <v>287938182</v>
      </c>
      <c r="E10" s="15">
        <f t="shared" si="0"/>
        <v>17598375</v>
      </c>
      <c r="F10" s="15">
        <f t="shared" si="0"/>
        <v>15457456</v>
      </c>
      <c r="G10" s="15">
        <f t="shared" si="0"/>
        <v>-263157826</v>
      </c>
      <c r="H10" s="17">
        <f t="shared" ref="H10:I10" si="1">SUM(H6:H9)</f>
        <v>-49542497</v>
      </c>
      <c r="I10" s="17">
        <f t="shared" si="1"/>
        <v>-57500650</v>
      </c>
    </row>
    <row r="11" spans="1:9" ht="15.75" x14ac:dyDescent="0.25">
      <c r="A11" s="3"/>
      <c r="B11" s="9"/>
      <c r="C11" s="9"/>
      <c r="D11" s="10"/>
      <c r="E11" s="9"/>
      <c r="F11" s="9"/>
      <c r="G11" s="9"/>
      <c r="H11" s="9"/>
      <c r="I11" s="9"/>
    </row>
    <row r="12" spans="1:9" x14ac:dyDescent="0.25">
      <c r="A12" s="39" t="s">
        <v>69</v>
      </c>
      <c r="B12" s="9"/>
      <c r="C12" s="9"/>
      <c r="D12" s="10"/>
      <c r="E12" s="9"/>
      <c r="F12" s="9"/>
      <c r="G12" s="9"/>
      <c r="H12" s="9"/>
      <c r="I12" s="9"/>
    </row>
    <row r="13" spans="1:9" x14ac:dyDescent="0.25">
      <c r="A13" s="4" t="s">
        <v>36</v>
      </c>
      <c r="B13" s="9">
        <v>-1039570</v>
      </c>
      <c r="C13" s="9">
        <v>-1539150</v>
      </c>
      <c r="D13" s="10">
        <v>-454203983</v>
      </c>
      <c r="E13" s="9">
        <v>-102891428</v>
      </c>
      <c r="F13" s="9">
        <v>-145111227</v>
      </c>
      <c r="G13" s="9">
        <v>-322148230</v>
      </c>
      <c r="H13" s="9">
        <v>-178500400</v>
      </c>
      <c r="I13" s="9">
        <v>-56115386</v>
      </c>
    </row>
    <row r="14" spans="1:9" x14ac:dyDescent="0.25">
      <c r="A14" t="s">
        <v>18</v>
      </c>
      <c r="B14" s="11">
        <v>-23045090</v>
      </c>
      <c r="C14" s="11">
        <v>-1073133</v>
      </c>
      <c r="D14" s="12">
        <v>1759091</v>
      </c>
      <c r="E14" s="11">
        <v>-320140</v>
      </c>
      <c r="F14" s="11">
        <v>-502375</v>
      </c>
      <c r="G14" s="11">
        <v>-404790</v>
      </c>
      <c r="H14" s="12">
        <v>0</v>
      </c>
      <c r="I14" s="12"/>
    </row>
    <row r="15" spans="1:9" x14ac:dyDescent="0.25">
      <c r="A15" t="s">
        <v>42</v>
      </c>
      <c r="B15" s="12">
        <v>173572379</v>
      </c>
      <c r="C15" s="11">
        <v>10477621</v>
      </c>
      <c r="D15" s="12">
        <v>0</v>
      </c>
      <c r="E15" s="11">
        <v>0</v>
      </c>
      <c r="F15" s="11">
        <v>0</v>
      </c>
      <c r="G15" s="11">
        <v>0</v>
      </c>
      <c r="H15" s="9"/>
      <c r="I15" s="9"/>
    </row>
    <row r="16" spans="1:9" x14ac:dyDescent="0.25">
      <c r="A16" s="2"/>
      <c r="B16" s="17">
        <f>SUM(B13:B15)</f>
        <v>149487719</v>
      </c>
      <c r="C16" s="17">
        <f t="shared" ref="C16:G16" si="2">SUM(C13:C15)</f>
        <v>7865338</v>
      </c>
      <c r="D16" s="18">
        <f t="shared" si="2"/>
        <v>-452444892</v>
      </c>
      <c r="E16" s="17">
        <f t="shared" si="2"/>
        <v>-103211568</v>
      </c>
      <c r="F16" s="17">
        <f t="shared" si="2"/>
        <v>-145613602</v>
      </c>
      <c r="G16" s="17">
        <f t="shared" si="2"/>
        <v>-322553020</v>
      </c>
      <c r="H16" s="17">
        <f t="shared" ref="H16:I16" si="3">SUM(H13:H15)</f>
        <v>-178500400</v>
      </c>
      <c r="I16" s="17">
        <f t="shared" si="3"/>
        <v>-56115386</v>
      </c>
    </row>
    <row r="17" spans="1:9" x14ac:dyDescent="0.25">
      <c r="B17" s="9"/>
      <c r="C17" s="9"/>
      <c r="D17" s="10"/>
      <c r="E17" s="9"/>
      <c r="F17" s="9"/>
      <c r="G17" s="9"/>
      <c r="H17" s="9"/>
      <c r="I17" s="9"/>
    </row>
    <row r="18" spans="1:9" x14ac:dyDescent="0.25">
      <c r="A18" s="39" t="s">
        <v>70</v>
      </c>
      <c r="B18" s="9"/>
      <c r="C18" s="9"/>
      <c r="D18" s="10"/>
      <c r="E18" s="9"/>
      <c r="F18" s="9"/>
      <c r="G18" s="9"/>
      <c r="H18" s="9"/>
      <c r="I18" s="9"/>
    </row>
    <row r="19" spans="1:9" x14ac:dyDescent="0.25">
      <c r="A19" t="s">
        <v>3</v>
      </c>
      <c r="B19" s="9">
        <v>0</v>
      </c>
      <c r="C19" s="9">
        <v>0</v>
      </c>
      <c r="D19" s="10">
        <v>0</v>
      </c>
      <c r="E19" s="9">
        <v>0</v>
      </c>
      <c r="F19" s="9">
        <v>0</v>
      </c>
      <c r="G19" s="9">
        <v>523350280</v>
      </c>
      <c r="H19" s="9">
        <v>0</v>
      </c>
      <c r="I19" s="9"/>
    </row>
    <row r="20" spans="1:9" x14ac:dyDescent="0.25">
      <c r="A20" t="s">
        <v>37</v>
      </c>
      <c r="B20" s="9">
        <v>-11736417</v>
      </c>
      <c r="C20" s="9">
        <v>-191152358</v>
      </c>
      <c r="D20" s="10">
        <v>147193579</v>
      </c>
      <c r="E20" s="9">
        <v>112508949</v>
      </c>
      <c r="F20" s="9">
        <v>282874048</v>
      </c>
      <c r="G20" s="9">
        <v>276664929</v>
      </c>
      <c r="H20" s="9">
        <v>218737338</v>
      </c>
      <c r="I20" s="9">
        <v>88877906</v>
      </c>
    </row>
    <row r="21" spans="1:9" x14ac:dyDescent="0.25">
      <c r="A21" t="s">
        <v>38</v>
      </c>
      <c r="B21" s="9">
        <v>18844697</v>
      </c>
      <c r="C21" s="9">
        <v>291991009</v>
      </c>
      <c r="D21" s="10">
        <v>44134776</v>
      </c>
      <c r="E21" s="9">
        <v>-46081570</v>
      </c>
      <c r="F21" s="9">
        <v>-182598611</v>
      </c>
      <c r="G21" s="9">
        <v>-69089391</v>
      </c>
      <c r="H21" s="9">
        <v>-31891829</v>
      </c>
      <c r="I21" s="9">
        <v>19894261</v>
      </c>
    </row>
    <row r="22" spans="1:9" x14ac:dyDescent="0.25">
      <c r="A22" t="s">
        <v>39</v>
      </c>
      <c r="B22" s="9">
        <v>0</v>
      </c>
      <c r="C22" s="9">
        <v>0</v>
      </c>
      <c r="D22" s="10">
        <v>327000</v>
      </c>
      <c r="E22" s="9">
        <v>162000</v>
      </c>
      <c r="F22" s="9">
        <v>162000</v>
      </c>
      <c r="G22" s="9">
        <v>0</v>
      </c>
      <c r="H22" s="9"/>
      <c r="I22" s="9"/>
    </row>
    <row r="23" spans="1:9" x14ac:dyDescent="0.25">
      <c r="A23" t="s">
        <v>40</v>
      </c>
      <c r="B23" s="9">
        <v>-1258490</v>
      </c>
      <c r="C23" s="19">
        <v>0</v>
      </c>
      <c r="D23" s="20">
        <v>-15933</v>
      </c>
      <c r="E23" s="19">
        <v>-208522</v>
      </c>
      <c r="F23" s="19">
        <v>-188605</v>
      </c>
      <c r="G23" s="19">
        <v>-16398189</v>
      </c>
      <c r="H23" s="9">
        <v>-173897</v>
      </c>
      <c r="I23" s="9">
        <v>-117330</v>
      </c>
    </row>
    <row r="24" spans="1:9" x14ac:dyDescent="0.25">
      <c r="A24" s="2"/>
      <c r="B24" s="17">
        <f>SUM(B19:B23)</f>
        <v>5849790</v>
      </c>
      <c r="C24" s="17">
        <f t="shared" ref="C24:G24" si="4">SUM(C19:C23)</f>
        <v>100838651</v>
      </c>
      <c r="D24" s="18">
        <f t="shared" si="4"/>
        <v>191639422</v>
      </c>
      <c r="E24" s="17">
        <f t="shared" si="4"/>
        <v>66380857</v>
      </c>
      <c r="F24" s="17">
        <f t="shared" si="4"/>
        <v>100248832</v>
      </c>
      <c r="G24" s="17">
        <f t="shared" si="4"/>
        <v>714527629</v>
      </c>
      <c r="H24" s="17">
        <f t="shared" ref="H24:I24" si="5">SUM(H19:H23)</f>
        <v>186671612</v>
      </c>
      <c r="I24" s="17">
        <f t="shared" si="5"/>
        <v>108654837</v>
      </c>
    </row>
    <row r="25" spans="1:9" x14ac:dyDescent="0.25">
      <c r="B25" s="9"/>
      <c r="C25" s="9"/>
      <c r="D25" s="10"/>
      <c r="E25" s="9"/>
      <c r="F25" s="9"/>
      <c r="G25" s="9"/>
      <c r="H25" s="9"/>
      <c r="I25" s="9"/>
    </row>
    <row r="26" spans="1:9" x14ac:dyDescent="0.25">
      <c r="A26" s="2" t="s">
        <v>71</v>
      </c>
      <c r="B26" s="15">
        <f>SUM(B10,B16,B24)</f>
        <v>4025713</v>
      </c>
      <c r="C26" s="15">
        <f t="shared" ref="C26:G26" si="6">SUM(C10,C16,C24)</f>
        <v>-29818404</v>
      </c>
      <c r="D26" s="16">
        <f t="shared" si="6"/>
        <v>27132712</v>
      </c>
      <c r="E26" s="15">
        <f t="shared" si="6"/>
        <v>-19232336</v>
      </c>
      <c r="F26" s="15">
        <f t="shared" si="6"/>
        <v>-29907314</v>
      </c>
      <c r="G26" s="15">
        <f t="shared" si="6"/>
        <v>128816783</v>
      </c>
      <c r="H26" s="15">
        <f t="shared" ref="H26:I26" si="7">SUM(H10,H16,H24)</f>
        <v>-41371285</v>
      </c>
      <c r="I26" s="15">
        <f t="shared" si="7"/>
        <v>-4961199</v>
      </c>
    </row>
    <row r="27" spans="1:9" x14ac:dyDescent="0.25">
      <c r="A27" s="2"/>
      <c r="B27" s="15"/>
      <c r="C27" s="15"/>
      <c r="D27" s="16"/>
      <c r="E27" s="15"/>
      <c r="F27" s="15"/>
      <c r="G27" s="15"/>
      <c r="H27" s="9"/>
      <c r="I27" s="9"/>
    </row>
    <row r="28" spans="1:9" x14ac:dyDescent="0.25">
      <c r="A28" s="40" t="s">
        <v>72</v>
      </c>
      <c r="B28" s="21">
        <v>45244866</v>
      </c>
      <c r="C28" s="21">
        <v>49270579</v>
      </c>
      <c r="D28" s="22">
        <v>19452175</v>
      </c>
      <c r="E28" s="21">
        <v>46584887</v>
      </c>
      <c r="F28" s="21">
        <v>54185084</v>
      </c>
      <c r="G28" s="21">
        <v>24277770</v>
      </c>
      <c r="H28" s="21">
        <v>153094553</v>
      </c>
      <c r="I28" s="21">
        <v>111723268</v>
      </c>
    </row>
    <row r="29" spans="1:9" x14ac:dyDescent="0.25">
      <c r="A29" s="39" t="s">
        <v>73</v>
      </c>
      <c r="B29" s="15">
        <f>B26+B28</f>
        <v>49270579</v>
      </c>
      <c r="C29" s="15">
        <f t="shared" ref="C29:I29" si="8">C26+C28</f>
        <v>19452175</v>
      </c>
      <c r="D29" s="16">
        <f t="shared" si="8"/>
        <v>46584887</v>
      </c>
      <c r="E29" s="15">
        <f t="shared" si="8"/>
        <v>27352551</v>
      </c>
      <c r="F29" s="15">
        <f t="shared" si="8"/>
        <v>24277770</v>
      </c>
      <c r="G29" s="15">
        <f t="shared" si="8"/>
        <v>153094553</v>
      </c>
      <c r="H29" s="15">
        <f t="shared" si="8"/>
        <v>111723268</v>
      </c>
      <c r="I29" s="15">
        <f t="shared" si="8"/>
        <v>106762069</v>
      </c>
    </row>
    <row r="30" spans="1:9" x14ac:dyDescent="0.25">
      <c r="B30" s="9"/>
      <c r="C30" s="9"/>
      <c r="D30" s="10"/>
      <c r="E30" s="9"/>
      <c r="F30" s="9"/>
      <c r="G30" s="9"/>
      <c r="H30" s="9"/>
      <c r="I30" s="9"/>
    </row>
    <row r="31" spans="1:9" x14ac:dyDescent="0.25">
      <c r="A31" s="39" t="s">
        <v>74</v>
      </c>
      <c r="B31" s="6">
        <f>B10/('1'!B36/10)</f>
        <v>-3.5063203971320118</v>
      </c>
      <c r="C31" s="6">
        <f>C10/('1'!C36/10)</f>
        <v>-3.0570990110217195</v>
      </c>
      <c r="D31" s="8">
        <f>D10/('1'!D36/10)</f>
        <v>6.0520077442815738</v>
      </c>
      <c r="E31" s="6">
        <f>E10/('1'!E36/10)</f>
        <v>0.33626379257884415</v>
      </c>
      <c r="F31" s="6">
        <f>F10/('1'!F36/10)</f>
        <v>0.29535583701225882</v>
      </c>
      <c r="G31" s="6">
        <f>G10/('1'!G36/10)</f>
        <v>-2.3944431899101937</v>
      </c>
      <c r="H31" s="6">
        <f>H10/('1'!H36/10)</f>
        <v>-0.42931576824203688</v>
      </c>
      <c r="I31" s="6">
        <f>I10/('1'!I36/10)</f>
        <v>-0.46351440825505474</v>
      </c>
    </row>
    <row r="32" spans="1:9" x14ac:dyDescent="0.25">
      <c r="A32" s="39" t="s">
        <v>75</v>
      </c>
      <c r="B32" s="9">
        <f>'1'!B36/10</f>
        <v>43154013</v>
      </c>
      <c r="C32" s="9">
        <f>'1'!C36/10</f>
        <v>45311713</v>
      </c>
      <c r="D32" s="9">
        <f>'1'!D36/10</f>
        <v>47577299</v>
      </c>
      <c r="E32" s="9">
        <f>'1'!E36/10</f>
        <v>52335028</v>
      </c>
      <c r="F32" s="9">
        <f>'1'!F36/10</f>
        <v>52335028</v>
      </c>
      <c r="G32" s="9">
        <f>'1'!G36/10</f>
        <v>109903558</v>
      </c>
      <c r="H32" s="9">
        <f>'1'!H36/10</f>
        <v>115398736</v>
      </c>
      <c r="I32" s="9">
        <f>'1'!I36/10</f>
        <v>124053641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4" sqref="B24"/>
    </sheetView>
  </sheetViews>
  <sheetFormatPr defaultRowHeight="15" x14ac:dyDescent="0.25"/>
  <cols>
    <col min="1" max="1" width="16.5703125" bestFit="1" customWidth="1"/>
    <col min="2" max="2" width="9.5703125" bestFit="1" customWidth="1"/>
  </cols>
  <sheetData>
    <row r="1" spans="1:8" x14ac:dyDescent="0.25">
      <c r="A1" s="34" t="s">
        <v>43</v>
      </c>
      <c r="D1" s="7"/>
    </row>
    <row r="2" spans="1:8" x14ac:dyDescent="0.25">
      <c r="A2" s="34" t="s">
        <v>76</v>
      </c>
      <c r="D2" s="7"/>
    </row>
    <row r="3" spans="1:8" x14ac:dyDescent="0.25">
      <c r="A3" t="s">
        <v>49</v>
      </c>
      <c r="D3" s="7"/>
    </row>
    <row r="4" spans="1:8" x14ac:dyDescent="0.25"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</row>
    <row r="5" spans="1:8" x14ac:dyDescent="0.25">
      <c r="A5" t="s">
        <v>77</v>
      </c>
      <c r="B5" s="32">
        <f>'2'!B25/'1'!B20</f>
        <v>7.1701521806572166E-3</v>
      </c>
      <c r="C5" s="32">
        <f>'2'!C25/'1'!C20</f>
        <v>-2.1668126387978264E-3</v>
      </c>
      <c r="D5" s="32">
        <f>'2'!D25/'1'!D20</f>
        <v>1.82761755093017E-2</v>
      </c>
      <c r="E5" s="32">
        <f>'2'!E25/'1'!E20</f>
        <v>2.2746175335738087E-2</v>
      </c>
      <c r="F5" s="32">
        <f>'2'!F25/'1'!F20</f>
        <v>2.6090066597968295E-2</v>
      </c>
      <c r="G5" s="32">
        <f>'2'!G25/'1'!G20</f>
        <v>1.3356693145215972E-2</v>
      </c>
      <c r="H5" s="32">
        <f>'2'!H25/'1'!H20</f>
        <v>2.1352988954956985E-2</v>
      </c>
    </row>
    <row r="6" spans="1:8" x14ac:dyDescent="0.25">
      <c r="A6" t="s">
        <v>78</v>
      </c>
      <c r="B6" s="32">
        <f>'2'!B25/'1'!B35</f>
        <v>1.095566858133863E-2</v>
      </c>
      <c r="C6" s="32">
        <f>'2'!C25/'1'!C35</f>
        <v>-3.5502450192285129E-3</v>
      </c>
      <c r="D6" s="32">
        <f>'2'!D25/'1'!D35</f>
        <v>2.9797143029241854E-2</v>
      </c>
      <c r="E6" s="32">
        <f>'2'!E25/'1'!E35</f>
        <v>3.7375796739996109E-2</v>
      </c>
      <c r="F6" s="32">
        <f>'2'!F25/'1'!F35</f>
        <v>4.3063501524947034E-2</v>
      </c>
      <c r="G6" s="32">
        <f>'2'!G25/'1'!G35</f>
        <v>2.1537527322132172E-2</v>
      </c>
      <c r="H6" s="32">
        <f>'2'!H25/'1'!H35</f>
        <v>3.5423272392995031E-2</v>
      </c>
    </row>
    <row r="7" spans="1:8" x14ac:dyDescent="0.25">
      <c r="A7" t="s">
        <v>44</v>
      </c>
      <c r="B7" s="32">
        <f>'1'!B25/'1'!B35</f>
        <v>7.1161305472709199E-2</v>
      </c>
      <c r="C7" s="32">
        <f>'1'!C25/'1'!C35</f>
        <v>0.33649813772080306</v>
      </c>
      <c r="D7" s="32">
        <f>'1'!D25/'1'!D35</f>
        <v>0.25230763403561191</v>
      </c>
      <c r="E7" s="32">
        <f>'1'!E25/'1'!E35</f>
        <v>0.19897492948193155</v>
      </c>
      <c r="F7" s="32">
        <f>'1'!F25/'1'!F35</f>
        <v>0.16630190964337957</v>
      </c>
      <c r="G7" s="32">
        <f>'1'!G25/'1'!G35</f>
        <v>0.11502068921633792</v>
      </c>
      <c r="H7" s="32">
        <f>'1'!H25/'1'!H35</f>
        <v>0.10118899990726735</v>
      </c>
    </row>
    <row r="8" spans="1:8" x14ac:dyDescent="0.25">
      <c r="A8" t="s">
        <v>45</v>
      </c>
      <c r="B8" s="33">
        <f>'1'!B12/'1'!B28</f>
        <v>1.8576938484971706</v>
      </c>
      <c r="C8" s="33">
        <f>'1'!C12/'1'!C28</f>
        <v>5.7793973303119994</v>
      </c>
      <c r="D8" s="33">
        <f>'1'!D12/'1'!D28</f>
        <v>3.4557834656519009</v>
      </c>
      <c r="E8" s="33">
        <f>'1'!E12/'1'!E28</f>
        <v>2.6226342972164507</v>
      </c>
      <c r="F8" s="33">
        <f>'1'!F12/'1'!F28</f>
        <v>2.2578661270981608</v>
      </c>
      <c r="G8" s="33">
        <f>'1'!G12/'1'!G28</f>
        <v>2.131495941384832</v>
      </c>
      <c r="H8" s="33">
        <f>'1'!H12/'1'!H28</f>
        <v>1.9255506341765494</v>
      </c>
    </row>
    <row r="9" spans="1:8" x14ac:dyDescent="0.25">
      <c r="A9" t="s">
        <v>46</v>
      </c>
      <c r="B9" s="32">
        <f>'2'!B25/'2'!B5</f>
        <v>4.0461960830039098E-2</v>
      </c>
      <c r="C9" s="32">
        <f>'2'!C25/'2'!C5</f>
        <v>-1.3096049575191204E-2</v>
      </c>
      <c r="D9" s="32">
        <f>'2'!D25/'2'!D5</f>
        <v>0.11156139140599113</v>
      </c>
      <c r="E9" s="32">
        <f>'2'!E25/'2'!E5</f>
        <v>0.12682946327723113</v>
      </c>
      <c r="F9" s="32">
        <f>'2'!F25/'2'!F5</f>
        <v>0.11529117315132338</v>
      </c>
      <c r="G9" s="32">
        <f>'2'!G25/'2'!G5</f>
        <v>6.5878032530384725E-2</v>
      </c>
      <c r="H9" s="32">
        <f>'2'!H25/'2'!H5</f>
        <v>7.3376995031056061E-2</v>
      </c>
    </row>
    <row r="10" spans="1:8" x14ac:dyDescent="0.25">
      <c r="A10" t="s">
        <v>47</v>
      </c>
      <c r="B10" s="32">
        <f>'2'!B13/'2'!B5</f>
        <v>2.9538031382287153E-2</v>
      </c>
      <c r="C10" s="32">
        <f>'2'!C13/'2'!C5</f>
        <v>7.1552943115851158E-4</v>
      </c>
      <c r="D10" s="32">
        <f>'2'!D13/'2'!D5</f>
        <v>0.28032931172855829</v>
      </c>
      <c r="E10" s="32">
        <f>'2'!E13/'2'!E5</f>
        <v>0.3142857576999461</v>
      </c>
      <c r="F10" s="32">
        <f>'2'!F13/'2'!F5</f>
        <v>0.276054730919849</v>
      </c>
      <c r="G10" s="32">
        <f>'2'!G13/'2'!G5</f>
        <v>0.1812556234992253</v>
      </c>
      <c r="H10" s="32">
        <f>'2'!H13/'2'!H5</f>
        <v>0.16140078414477405</v>
      </c>
    </row>
    <row r="11" spans="1:8" x14ac:dyDescent="0.25">
      <c r="A11" t="s">
        <v>79</v>
      </c>
      <c r="B11" s="32">
        <f>'2'!B25/('1'!B35+'1'!B25)</f>
        <v>1.0227841992951599E-2</v>
      </c>
      <c r="C11" s="32">
        <f>'2'!C25/('1'!C35+'1'!C25)</f>
        <v>-2.6563785754935079E-3</v>
      </c>
      <c r="D11" s="32">
        <f>'2'!D25/('1'!D35+'1'!D25)</f>
        <v>2.3793788538379629E-2</v>
      </c>
      <c r="E11" s="32">
        <f>'2'!E25/('1'!E35+'1'!E25)</f>
        <v>3.1173126160482706E-2</v>
      </c>
      <c r="F11" s="32">
        <f>'2'!F25/('1'!F35+'1'!F25)</f>
        <v>3.6923116706646372E-2</v>
      </c>
      <c r="G11" s="32">
        <f>'2'!G25/('1'!G35+'1'!G25)</f>
        <v>1.9315809590285934E-2</v>
      </c>
      <c r="H11" s="32">
        <f>'2'!H25/('1'!H35+'1'!H25)</f>
        <v>3.2168204001291396E-2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2020-04-11T14:33:48Z</dcterms:modified>
</cp:coreProperties>
</file>