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3" l="1"/>
  <c r="I27" i="3"/>
  <c r="I20" i="3"/>
  <c r="I30" i="1"/>
  <c r="B25" i="1"/>
  <c r="C25" i="1"/>
  <c r="D25" i="1"/>
  <c r="E25" i="1"/>
  <c r="F25" i="1"/>
  <c r="G25" i="1"/>
  <c r="H25" i="1"/>
  <c r="I25" i="1"/>
  <c r="I18" i="1" l="1"/>
  <c r="I17" i="1"/>
  <c r="I38" i="3"/>
  <c r="I29" i="3"/>
  <c r="I23" i="3"/>
  <c r="I14" i="3"/>
  <c r="I37" i="1"/>
  <c r="I46" i="1" s="1"/>
  <c r="I29" i="1"/>
  <c r="I35" i="1" s="1"/>
  <c r="I13" i="1"/>
  <c r="I10" i="4" s="1"/>
  <c r="I7" i="1"/>
  <c r="I21" i="1" s="1"/>
  <c r="I47" i="1"/>
  <c r="I33" i="2" s="1"/>
  <c r="I27" i="2"/>
  <c r="I10" i="2"/>
  <c r="I8" i="2"/>
  <c r="I16" i="2" s="1"/>
  <c r="I31" i="3" l="1"/>
  <c r="I33" i="3" s="1"/>
  <c r="I37" i="3"/>
  <c r="I12" i="4"/>
  <c r="I22" i="2"/>
  <c r="I25" i="2" s="1"/>
  <c r="I30" i="2" s="1"/>
  <c r="I7" i="4" s="1"/>
  <c r="I44" i="1"/>
  <c r="I9" i="4"/>
  <c r="C47" i="1"/>
  <c r="D47" i="1"/>
  <c r="E47" i="1"/>
  <c r="F47" i="1"/>
  <c r="G47" i="1"/>
  <c r="H47" i="1"/>
  <c r="B47" i="1"/>
  <c r="F38" i="3" l="1"/>
  <c r="F33" i="2"/>
  <c r="B38" i="3"/>
  <c r="B33" i="2"/>
  <c r="E33" i="2"/>
  <c r="E38" i="3"/>
  <c r="G38" i="3"/>
  <c r="G33" i="2"/>
  <c r="C38" i="3"/>
  <c r="C33" i="2"/>
  <c r="H33" i="2"/>
  <c r="H38" i="3"/>
  <c r="D38" i="3"/>
  <c r="D33" i="2"/>
  <c r="I32" i="2"/>
  <c r="I13" i="4"/>
  <c r="I8" i="4"/>
  <c r="I11" i="4"/>
  <c r="H20" i="3" l="1"/>
  <c r="H10" i="3"/>
  <c r="H14" i="3" s="1"/>
  <c r="H37" i="3" s="1"/>
  <c r="H30" i="1"/>
  <c r="H18" i="1"/>
  <c r="H13" i="1" s="1"/>
  <c r="H17" i="1"/>
  <c r="H29" i="3"/>
  <c r="H23" i="3"/>
  <c r="H29" i="1"/>
  <c r="H35" i="1" s="1"/>
  <c r="H37" i="1"/>
  <c r="H9" i="4" s="1"/>
  <c r="H7" i="1"/>
  <c r="H27" i="2"/>
  <c r="H10" i="2"/>
  <c r="H8" i="2"/>
  <c r="H21" i="1" l="1"/>
  <c r="H10" i="4"/>
  <c r="H46" i="1"/>
  <c r="H31" i="3"/>
  <c r="H33" i="3" s="1"/>
  <c r="H16" i="2"/>
  <c r="H44" i="1"/>
  <c r="C8" i="2"/>
  <c r="D8" i="2"/>
  <c r="E8" i="2"/>
  <c r="F8" i="2"/>
  <c r="G8" i="2"/>
  <c r="B8" i="2"/>
  <c r="H22" i="2" l="1"/>
  <c r="H25" i="2" s="1"/>
  <c r="H30" i="2" s="1"/>
  <c r="H12" i="4"/>
  <c r="H7" i="4"/>
  <c r="D16" i="2"/>
  <c r="D12" i="4" s="1"/>
  <c r="H32" i="2"/>
  <c r="C10" i="2"/>
  <c r="C16" i="2" s="1"/>
  <c r="C12" i="4" s="1"/>
  <c r="D10" i="2"/>
  <c r="E10" i="2"/>
  <c r="E16" i="2" s="1"/>
  <c r="E12" i="4" s="1"/>
  <c r="F10" i="2"/>
  <c r="F16" i="2" s="1"/>
  <c r="F12" i="4" s="1"/>
  <c r="G10" i="2"/>
  <c r="G16" i="2" s="1"/>
  <c r="G12" i="4" s="1"/>
  <c r="B10" i="2"/>
  <c r="B16" i="2" s="1"/>
  <c r="B12" i="4" s="1"/>
  <c r="C29" i="3"/>
  <c r="D29" i="3"/>
  <c r="E29" i="3"/>
  <c r="F29" i="3"/>
  <c r="G29" i="3"/>
  <c r="B29" i="3"/>
  <c r="C23" i="3"/>
  <c r="D23" i="3"/>
  <c r="E23" i="3"/>
  <c r="F23" i="3"/>
  <c r="G23" i="3"/>
  <c r="B23" i="3"/>
  <c r="C14" i="3"/>
  <c r="C37" i="3" s="1"/>
  <c r="D14" i="3"/>
  <c r="D37" i="3" s="1"/>
  <c r="E14" i="3"/>
  <c r="E37" i="3" s="1"/>
  <c r="F14" i="3"/>
  <c r="F37" i="3" s="1"/>
  <c r="G14" i="3"/>
  <c r="B14" i="3"/>
  <c r="B37" i="3" s="1"/>
  <c r="C27" i="2"/>
  <c r="D27" i="2"/>
  <c r="E27" i="2"/>
  <c r="F27" i="2"/>
  <c r="G27" i="2"/>
  <c r="B27" i="2"/>
  <c r="C29" i="1"/>
  <c r="D29" i="1"/>
  <c r="E29" i="1"/>
  <c r="E35" i="1" s="1"/>
  <c r="F29" i="1"/>
  <c r="G29" i="1"/>
  <c r="G35" i="1" s="1"/>
  <c r="B29" i="1"/>
  <c r="C37" i="1"/>
  <c r="C9" i="4" s="1"/>
  <c r="D37" i="1"/>
  <c r="D9" i="4" s="1"/>
  <c r="E37" i="1"/>
  <c r="E9" i="4" s="1"/>
  <c r="F37" i="1"/>
  <c r="F9" i="4" s="1"/>
  <c r="G37" i="1"/>
  <c r="G9" i="4" s="1"/>
  <c r="B37" i="1"/>
  <c r="B9" i="4" s="1"/>
  <c r="C13" i="1"/>
  <c r="D13" i="1"/>
  <c r="E13" i="1"/>
  <c r="F13" i="1"/>
  <c r="G13" i="1"/>
  <c r="B13" i="1"/>
  <c r="C7" i="1"/>
  <c r="D7" i="1"/>
  <c r="E7" i="1"/>
  <c r="F7" i="1"/>
  <c r="G7" i="1"/>
  <c r="B7" i="1"/>
  <c r="G10" i="4" l="1"/>
  <c r="C10" i="4"/>
  <c r="H11" i="4"/>
  <c r="H8" i="4"/>
  <c r="H13" i="4"/>
  <c r="F10" i="4"/>
  <c r="E46" i="1"/>
  <c r="B46" i="1"/>
  <c r="D46" i="1"/>
  <c r="E10" i="4"/>
  <c r="G46" i="1"/>
  <c r="C46" i="1"/>
  <c r="B10" i="4"/>
  <c r="D10" i="4"/>
  <c r="F46" i="1"/>
  <c r="D35" i="1"/>
  <c r="D44" i="1" s="1"/>
  <c r="G31" i="3"/>
  <c r="G33" i="3" s="1"/>
  <c r="G37" i="3"/>
  <c r="E22" i="2"/>
  <c r="B21" i="1"/>
  <c r="B35" i="1"/>
  <c r="B44" i="1" s="1"/>
  <c r="G44" i="1"/>
  <c r="G21" i="1"/>
  <c r="F31" i="3"/>
  <c r="F33" i="3" s="1"/>
  <c r="F35" i="1"/>
  <c r="F44" i="1" s="1"/>
  <c r="F21" i="1"/>
  <c r="E31" i="3"/>
  <c r="E33" i="3" s="1"/>
  <c r="E44" i="1"/>
  <c r="E21" i="1"/>
  <c r="D31" i="3"/>
  <c r="D33" i="3" s="1"/>
  <c r="C35" i="1"/>
  <c r="C44" i="1" s="1"/>
  <c r="D21" i="1"/>
  <c r="C31" i="3"/>
  <c r="C33" i="3" s="1"/>
  <c r="C21" i="1"/>
  <c r="B31" i="3"/>
  <c r="B33" i="3" s="1"/>
  <c r="E25" i="2" l="1"/>
  <c r="E30" i="2" s="1"/>
  <c r="E7" i="4" s="1"/>
  <c r="F22" i="2"/>
  <c r="D22" i="2"/>
  <c r="C22" i="2"/>
  <c r="B22" i="2"/>
  <c r="G22" i="2"/>
  <c r="E32" i="2" l="1"/>
  <c r="E11" i="4"/>
  <c r="E13" i="4"/>
  <c r="E8" i="4"/>
  <c r="G25" i="2"/>
  <c r="G30" i="2" s="1"/>
  <c r="B25" i="2"/>
  <c r="B30" i="2" s="1"/>
  <c r="D25" i="2"/>
  <c r="D30" i="2" s="1"/>
  <c r="F25" i="2"/>
  <c r="F30" i="2" s="1"/>
  <c r="C25" i="2"/>
  <c r="C30" i="2" s="1"/>
  <c r="F32" i="2" l="1"/>
  <c r="F11" i="4"/>
  <c r="F8" i="4"/>
  <c r="F13" i="4"/>
  <c r="F7" i="4"/>
  <c r="D32" i="2"/>
  <c r="D11" i="4"/>
  <c r="D13" i="4"/>
  <c r="D8" i="4"/>
  <c r="D7" i="4"/>
  <c r="B32" i="2"/>
  <c r="B11" i="4"/>
  <c r="B8" i="4"/>
  <c r="B13" i="4"/>
  <c r="B7" i="4"/>
  <c r="C32" i="2"/>
  <c r="C11" i="4"/>
  <c r="C13" i="4"/>
  <c r="C8" i="4"/>
  <c r="C7" i="4"/>
  <c r="G32" i="2"/>
  <c r="G11" i="4"/>
  <c r="G13" i="4"/>
  <c r="G8" i="4"/>
  <c r="G7" i="4"/>
</calcChain>
</file>

<file path=xl/sharedStrings.xml><?xml version="1.0" encoding="utf-8"?>
<sst xmlns="http://schemas.openxmlformats.org/spreadsheetml/2006/main" count="96" uniqueCount="87">
  <si>
    <t>ASSETS</t>
  </si>
  <si>
    <t>NON CURRENT ASSETS</t>
  </si>
  <si>
    <t xml:space="preserve">Property,Plant  and  Equipment </t>
  </si>
  <si>
    <t>CURRENT ASSETS</t>
  </si>
  <si>
    <t>Cash and Cash Equivalents</t>
  </si>
  <si>
    <t>Share Capital</t>
  </si>
  <si>
    <t>Deferred Tax Liability</t>
  </si>
  <si>
    <t>Gross Profit</t>
  </si>
  <si>
    <t>Operating Profit</t>
  </si>
  <si>
    <t>Current</t>
  </si>
  <si>
    <t>Deferred</t>
  </si>
  <si>
    <t>Inventories</t>
  </si>
  <si>
    <t>Advances, Deposits &amp; Pre-Payments</t>
  </si>
  <si>
    <t>Non Current Liabilities</t>
  </si>
  <si>
    <t>Finance Expenses</t>
  </si>
  <si>
    <t>Contribution to WPPF</t>
  </si>
  <si>
    <t>Profit Before contribution to WPPF</t>
  </si>
  <si>
    <t>Cash Received from Customers</t>
  </si>
  <si>
    <t>Cash Paid to Suppliers, Contactors, Employees etc</t>
  </si>
  <si>
    <t>BDCOM ONLINE LIMITED</t>
  </si>
  <si>
    <t>Goodwill</t>
  </si>
  <si>
    <t>Deferred revenue expenditure (net)</t>
  </si>
  <si>
    <t>Long term security deposit</t>
  </si>
  <si>
    <t>Advance income tax &amp; VAT</t>
  </si>
  <si>
    <t>Share premium</t>
  </si>
  <si>
    <t>Tax holiday reserve</t>
  </si>
  <si>
    <t>Retained earnings</t>
  </si>
  <si>
    <t>Short term loan</t>
  </si>
  <si>
    <t>Amortization of deferred expenses</t>
  </si>
  <si>
    <t>Depreciation on fixed assets</t>
  </si>
  <si>
    <t>Acquisition of tangible assets</t>
  </si>
  <si>
    <t>Purchase of material</t>
  </si>
  <si>
    <t>Income tax &amp; VAT</t>
  </si>
  <si>
    <t>Sales of tangible assets</t>
  </si>
  <si>
    <t>Administrative &amp; marketing Expenses</t>
  </si>
  <si>
    <t>Provision for bad &amp; doubtful debts</t>
  </si>
  <si>
    <t>Income from interest on SND &amp; others</t>
  </si>
  <si>
    <t>AFS reserve</t>
  </si>
  <si>
    <t>Investment in marketable securities</t>
  </si>
  <si>
    <t>Provision for bad and doubtful debts</t>
  </si>
  <si>
    <t>Net realized loss on sale of shares</t>
  </si>
  <si>
    <t>WPPF payment</t>
  </si>
  <si>
    <t>Investment in FDR</t>
  </si>
  <si>
    <t>Receivables</t>
  </si>
  <si>
    <t>Investment</t>
  </si>
  <si>
    <t>Payables</t>
  </si>
  <si>
    <t>Provision for Income tax</t>
  </si>
  <si>
    <t>Foreign Currency Gain</t>
  </si>
  <si>
    <t>Dividend from Investment in shares</t>
  </si>
  <si>
    <t>Cash dividend paid</t>
  </si>
  <si>
    <t>Debt to Equity</t>
  </si>
  <si>
    <t>Current Ratio</t>
  </si>
  <si>
    <t>Operating Margin</t>
  </si>
  <si>
    <t>Balance Sheet</t>
  </si>
  <si>
    <t>As at year end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</si>
  <si>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</si>
  <si>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</si>
  <si>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</si>
  <si>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</si>
  <si>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</si>
  <si>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</si>
  <si>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</si>
  <si>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</si>
  <si>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</si>
  <si>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</si>
  <si>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</si>
  <si>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</si>
  <si>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</si>
  <si>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</si>
  <si>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</si>
  <si>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</si>
  <si>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</si>
  <si>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</si>
  <si>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</si>
  <si>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</si>
  <si>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</si>
  <si>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</si>
  <si>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</si>
  <si>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</si>
  <si>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</si>
  <si>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</si>
  <si>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</si>
  <si>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</si>
  <si>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</si>
  <si>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</si>
  <si>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</si>
  <si>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Long Term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</si>
</sst>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3" fontId="0" fillId="0" borderId="0" xfId="0" applyNumberFormat="1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0" xfId="0" applyFont="1" applyBorder="1"/>
    <xf numFmtId="2" fontId="1" fillId="0" borderId="0" xfId="0" applyNumberFormat="1" applyFont="1"/>
    <xf numFmtId="3" fontId="1" fillId="0" borderId="3" xfId="0" applyNumberFormat="1" applyFont="1" applyBorder="1"/>
    <xf numFmtId="3" fontId="0" fillId="0" borderId="0" xfId="0" applyNumberFormat="1" applyFont="1" applyBorder="1"/>
    <xf numFmtId="0" fontId="3" fillId="0" borderId="0" xfId="0" applyFont="1"/>
    <xf numFmtId="4" fontId="1" fillId="0" borderId="0" xfId="0" applyNumberFormat="1" applyFont="1"/>
    <xf numFmtId="3" fontId="2" fillId="0" borderId="0" xfId="0" applyNumberFormat="1" applyFont="1"/>
    <xf numFmtId="164" fontId="0" fillId="0" borderId="0" xfId="1" applyNumberFormat="1" applyFont="1"/>
    <xf numFmtId="164" fontId="1" fillId="0" borderId="4" xfId="1" applyNumberFormat="1" applyFont="1" applyBorder="1"/>
    <xf numFmtId="164" fontId="4" fillId="0" borderId="4" xfId="1" applyNumberFormat="1" applyFont="1" applyBorder="1"/>
    <xf numFmtId="164" fontId="1" fillId="0" borderId="0" xfId="1" applyNumberFormat="1" applyFont="1"/>
    <xf numFmtId="164" fontId="0" fillId="0" borderId="1" xfId="1" applyNumberFormat="1" applyFon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2" fillId="0" borderId="0" xfId="0" applyNumberFormat="1" applyFont="1"/>
    <xf numFmtId="3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4" sqref="K4"/>
    </sheetView>
  </sheetViews>
  <sheetFormatPr defaultRowHeight="15" x14ac:dyDescent="0.25"/>
  <cols>
    <col min="1" max="1" width="51.85546875" bestFit="1" customWidth="1"/>
    <col min="2" max="2" width="14.28515625" bestFit="1" customWidth="1"/>
    <col min="3" max="7" width="15" bestFit="1" customWidth="1"/>
    <col min="8" max="8" width="15.42578125" bestFit="1" customWidth="1"/>
    <col min="9" max="9" width="14" bestFit="1" customWidth="1"/>
  </cols>
  <sheetData>
    <row r="1" spans="1:9" ht="15.75" x14ac:dyDescent="0.25">
      <c r="A1" s="3" t="s">
        <v>19</v>
      </c>
    </row>
    <row r="2" spans="1:9" ht="15.75" x14ac:dyDescent="0.25">
      <c r="A2" s="3" t="s">
        <v>53</v>
      </c>
    </row>
    <row r="3" spans="1:9" ht="15.75" x14ac:dyDescent="0.25">
      <c r="A3" s="3" t="s">
        <v>54</v>
      </c>
    </row>
    <row r="5" spans="1:9" ht="15.75" x14ac:dyDescent="0.25">
      <c r="B5" s="3">
        <v>2012</v>
      </c>
      <c r="C5" s="3">
        <v>2013</v>
      </c>
      <c r="D5" s="3">
        <v>2014</v>
      </c>
      <c r="E5" s="3">
        <v>2015</v>
      </c>
      <c r="F5" s="3">
        <v>2016</v>
      </c>
      <c r="G5" s="3">
        <v>2017</v>
      </c>
      <c r="H5" s="3">
        <v>2018</v>
      </c>
      <c r="I5" s="3">
        <v>2019</v>
      </c>
    </row>
    <row r="6" spans="1:9" x14ac:dyDescent="0.25">
      <c r="A6" s="29" t="s">
        <v>0</v>
      </c>
    </row>
    <row r="7" spans="1:9" x14ac:dyDescent="0.25">
      <c r="A7" s="30" t="s">
        <v>1</v>
      </c>
      <c r="B7" s="4">
        <f>SUM(B8:B11)</f>
        <v>270409689</v>
      </c>
      <c r="C7" s="4">
        <f t="shared" ref="C7:I7" si="0">SUM(C8:C11)</f>
        <v>275182367</v>
      </c>
      <c r="D7" s="4">
        <f t="shared" si="0"/>
        <v>284116562</v>
      </c>
      <c r="E7" s="4">
        <f t="shared" si="0"/>
        <v>301232713</v>
      </c>
      <c r="F7" s="4">
        <f t="shared" si="0"/>
        <v>350555743</v>
      </c>
      <c r="G7" s="4">
        <f t="shared" si="0"/>
        <v>347772542</v>
      </c>
      <c r="H7" s="4">
        <f t="shared" si="0"/>
        <v>349794084</v>
      </c>
      <c r="I7" s="4">
        <f t="shared" si="0"/>
        <v>390709147</v>
      </c>
    </row>
    <row r="8" spans="1:9" x14ac:dyDescent="0.25">
      <c r="A8" t="s">
        <v>20</v>
      </c>
      <c r="B8" s="7">
        <v>228000</v>
      </c>
      <c r="C8" s="1">
        <v>228000</v>
      </c>
      <c r="D8" s="1">
        <v>228000</v>
      </c>
      <c r="E8" s="1">
        <v>228000</v>
      </c>
      <c r="F8" s="7">
        <v>228000</v>
      </c>
      <c r="G8" s="7">
        <v>0</v>
      </c>
    </row>
    <row r="9" spans="1:9" x14ac:dyDescent="0.25">
      <c r="A9" t="s">
        <v>2</v>
      </c>
      <c r="B9" s="7">
        <v>261879333</v>
      </c>
      <c r="C9" s="1">
        <v>267818635</v>
      </c>
      <c r="D9" s="1">
        <v>279319901</v>
      </c>
      <c r="E9" s="1">
        <v>296124763</v>
      </c>
      <c r="F9" s="7">
        <v>346361884</v>
      </c>
      <c r="G9" s="7">
        <v>343921683</v>
      </c>
      <c r="H9" s="7">
        <v>345868225</v>
      </c>
      <c r="I9" s="1">
        <v>361786235</v>
      </c>
    </row>
    <row r="10" spans="1:9" x14ac:dyDescent="0.25">
      <c r="A10" t="s">
        <v>21</v>
      </c>
      <c r="B10" s="7">
        <v>1873406</v>
      </c>
      <c r="C10" s="1">
        <v>698830</v>
      </c>
      <c r="D10" s="1">
        <v>41759</v>
      </c>
      <c r="E10" s="1">
        <v>0</v>
      </c>
      <c r="F10" s="7">
        <v>0</v>
      </c>
      <c r="G10" s="7">
        <v>0</v>
      </c>
    </row>
    <row r="11" spans="1:9" x14ac:dyDescent="0.25">
      <c r="A11" t="s">
        <v>22</v>
      </c>
      <c r="B11" s="7">
        <v>6428950</v>
      </c>
      <c r="C11" s="1">
        <v>6436902</v>
      </c>
      <c r="D11" s="1">
        <v>4526902</v>
      </c>
      <c r="E11" s="1">
        <v>4879950</v>
      </c>
      <c r="F11" s="7">
        <v>3965859</v>
      </c>
      <c r="G11" s="7">
        <v>3850859</v>
      </c>
      <c r="H11" s="7">
        <v>3925859</v>
      </c>
      <c r="I11" s="1">
        <v>28922912</v>
      </c>
    </row>
    <row r="12" spans="1:9" x14ac:dyDescent="0.25">
      <c r="D12" s="1"/>
      <c r="E12" s="1"/>
      <c r="F12" s="1"/>
      <c r="G12" s="1"/>
    </row>
    <row r="13" spans="1:9" x14ac:dyDescent="0.25">
      <c r="A13" s="30" t="s">
        <v>3</v>
      </c>
      <c r="B13" s="4">
        <f>SUM(B14:B19)</f>
        <v>207347305</v>
      </c>
      <c r="C13" s="4">
        <f t="shared" ref="C13:I13" si="1">SUM(C14:C19)</f>
        <v>244921339</v>
      </c>
      <c r="D13" s="4">
        <f t="shared" si="1"/>
        <v>293158642</v>
      </c>
      <c r="E13" s="4">
        <f t="shared" si="1"/>
        <v>368595911</v>
      </c>
      <c r="F13" s="4">
        <f t="shared" si="1"/>
        <v>412205403</v>
      </c>
      <c r="G13" s="4">
        <f t="shared" si="1"/>
        <v>515409288</v>
      </c>
      <c r="H13" s="4">
        <f t="shared" si="1"/>
        <v>567391510</v>
      </c>
      <c r="I13" s="4">
        <f t="shared" si="1"/>
        <v>606194803</v>
      </c>
    </row>
    <row r="14" spans="1:9" x14ac:dyDescent="0.25">
      <c r="A14" t="s">
        <v>11</v>
      </c>
      <c r="B14" s="7">
        <v>15781051</v>
      </c>
      <c r="C14" s="7">
        <v>12677830</v>
      </c>
      <c r="D14" s="7">
        <v>15029554</v>
      </c>
      <c r="E14" s="7">
        <v>23403774</v>
      </c>
      <c r="F14" s="7">
        <v>15380948</v>
      </c>
      <c r="G14" s="7">
        <v>15818882</v>
      </c>
      <c r="H14" s="7">
        <v>14388806</v>
      </c>
      <c r="I14" s="1">
        <v>19766333</v>
      </c>
    </row>
    <row r="15" spans="1:9" x14ac:dyDescent="0.25">
      <c r="A15" s="6" t="s">
        <v>12</v>
      </c>
      <c r="B15" s="1">
        <v>9294250</v>
      </c>
      <c r="C15" s="7">
        <v>10698155</v>
      </c>
      <c r="D15" s="7">
        <v>11106133</v>
      </c>
      <c r="E15" s="7">
        <v>11458833</v>
      </c>
      <c r="F15" s="7">
        <v>17242581</v>
      </c>
      <c r="G15" s="7">
        <v>12903123</v>
      </c>
      <c r="H15" s="7">
        <v>15003412</v>
      </c>
      <c r="I15" s="1">
        <v>17563776</v>
      </c>
    </row>
    <row r="16" spans="1:9" x14ac:dyDescent="0.25">
      <c r="A16" t="s">
        <v>23</v>
      </c>
      <c r="B16" s="1">
        <v>9363411</v>
      </c>
      <c r="C16" s="1">
        <v>11141634</v>
      </c>
      <c r="D16" s="1">
        <v>15962115</v>
      </c>
      <c r="E16" s="1">
        <v>18886485</v>
      </c>
      <c r="F16" s="1">
        <v>20963669</v>
      </c>
      <c r="G16" s="1">
        <v>26620547</v>
      </c>
      <c r="H16" s="7">
        <v>24046072</v>
      </c>
      <c r="I16" s="1">
        <v>39741084</v>
      </c>
    </row>
    <row r="17" spans="1:9" x14ac:dyDescent="0.25">
      <c r="A17" t="s">
        <v>43</v>
      </c>
      <c r="B17" s="1">
        <v>59608509</v>
      </c>
      <c r="C17" s="1">
        <v>79825067</v>
      </c>
      <c r="D17" s="1">
        <v>86367613</v>
      </c>
      <c r="E17" s="1">
        <v>95559313</v>
      </c>
      <c r="F17" s="1">
        <v>91554918</v>
      </c>
      <c r="G17" s="1">
        <v>147809706</v>
      </c>
      <c r="H17" s="7">
        <f>155124994+7983313</f>
        <v>163108307</v>
      </c>
      <c r="I17" s="1">
        <f>11278193+160353923</f>
        <v>171632116</v>
      </c>
    </row>
    <row r="18" spans="1:9" x14ac:dyDescent="0.25">
      <c r="A18" t="s">
        <v>44</v>
      </c>
      <c r="B18" s="1">
        <v>19966332</v>
      </c>
      <c r="C18" s="1">
        <v>6030000</v>
      </c>
      <c r="D18" s="1">
        <v>5326500</v>
      </c>
      <c r="E18" s="1">
        <v>4120500</v>
      </c>
      <c r="F18" s="1">
        <v>6676500</v>
      </c>
      <c r="G18" s="1">
        <v>48808687</v>
      </c>
      <c r="H18" s="19">
        <f>11345250+306928806</f>
        <v>318274056</v>
      </c>
      <c r="I18" s="1">
        <f>305803898+8116870</f>
        <v>313920768</v>
      </c>
    </row>
    <row r="19" spans="1:9" x14ac:dyDescent="0.25">
      <c r="A19" t="s">
        <v>4</v>
      </c>
      <c r="B19" s="1">
        <v>93333752</v>
      </c>
      <c r="C19" s="1">
        <v>124548653</v>
      </c>
      <c r="D19" s="1">
        <v>159366727</v>
      </c>
      <c r="E19" s="1">
        <v>215167006</v>
      </c>
      <c r="F19" s="1">
        <v>260386787</v>
      </c>
      <c r="G19" s="1">
        <v>263448343</v>
      </c>
      <c r="H19" s="7">
        <v>32570857</v>
      </c>
      <c r="I19" s="1">
        <v>43570726</v>
      </c>
    </row>
    <row r="20" spans="1:9" x14ac:dyDescent="0.25">
      <c r="D20" s="1"/>
      <c r="E20" s="1"/>
      <c r="F20" s="1"/>
      <c r="G20" s="1"/>
    </row>
    <row r="21" spans="1:9" x14ac:dyDescent="0.25">
      <c r="A21" s="2"/>
      <c r="B21" s="4">
        <f>SUM(B7,B13)</f>
        <v>477756994</v>
      </c>
      <c r="C21" s="4">
        <f t="shared" ref="C21:I21" si="2">SUM(C7,C13)</f>
        <v>520103706</v>
      </c>
      <c r="D21" s="4">
        <f t="shared" si="2"/>
        <v>577275204</v>
      </c>
      <c r="E21" s="4">
        <f t="shared" si="2"/>
        <v>669828624</v>
      </c>
      <c r="F21" s="4">
        <f t="shared" si="2"/>
        <v>762761146</v>
      </c>
      <c r="G21" s="4">
        <f t="shared" si="2"/>
        <v>863181830</v>
      </c>
      <c r="H21" s="4">
        <f t="shared" si="2"/>
        <v>917185594</v>
      </c>
      <c r="I21" s="4">
        <f t="shared" si="2"/>
        <v>996903950</v>
      </c>
    </row>
    <row r="22" spans="1:9" x14ac:dyDescent="0.25">
      <c r="G22" s="1"/>
    </row>
    <row r="23" spans="1:9" ht="15.75" x14ac:dyDescent="0.25">
      <c r="A23" s="31" t="s">
        <v>55</v>
      </c>
    </row>
    <row r="24" spans="1:9" ht="15.75" x14ac:dyDescent="0.25">
      <c r="A24" s="32" t="s">
        <v>56</v>
      </c>
      <c r="E24" s="1"/>
      <c r="F24" s="1"/>
    </row>
    <row r="25" spans="1:9" x14ac:dyDescent="0.25">
      <c r="A25" s="30" t="s">
        <v>13</v>
      </c>
      <c r="B25" s="4">
        <f t="shared" ref="B25:H25" si="3">SUM(B26:B27)</f>
        <v>0</v>
      </c>
      <c r="C25" s="4">
        <f t="shared" si="3"/>
        <v>0</v>
      </c>
      <c r="D25" s="4">
        <f t="shared" si="3"/>
        <v>3229800</v>
      </c>
      <c r="E25" s="4">
        <f t="shared" si="3"/>
        <v>3800983</v>
      </c>
      <c r="F25" s="4">
        <f t="shared" si="3"/>
        <v>4628890</v>
      </c>
      <c r="G25" s="4">
        <f t="shared" si="3"/>
        <v>10935291</v>
      </c>
      <c r="H25" s="4">
        <f t="shared" si="3"/>
        <v>13156237</v>
      </c>
      <c r="I25" s="4">
        <f>SUM(I26:I27)</f>
        <v>6965130</v>
      </c>
    </row>
    <row r="26" spans="1:9" x14ac:dyDescent="0.25">
      <c r="A26" t="s">
        <v>6</v>
      </c>
      <c r="B26" s="1">
        <v>0</v>
      </c>
      <c r="C26" s="1">
        <v>0</v>
      </c>
      <c r="D26" s="1">
        <v>3229800</v>
      </c>
      <c r="E26" s="1">
        <v>3800983</v>
      </c>
      <c r="F26" s="1">
        <v>4628890</v>
      </c>
      <c r="G26" s="1">
        <v>10935291</v>
      </c>
      <c r="H26" s="1">
        <v>13156237</v>
      </c>
    </row>
    <row r="27" spans="1:9" x14ac:dyDescent="0.25">
      <c r="A27" t="s">
        <v>86</v>
      </c>
      <c r="D27" s="1"/>
      <c r="E27" s="1"/>
      <c r="F27" s="1"/>
      <c r="I27" s="1">
        <v>6965130</v>
      </c>
    </row>
    <row r="28" spans="1:9" x14ac:dyDescent="0.25">
      <c r="D28" s="1"/>
      <c r="E28" s="1"/>
      <c r="F28" s="1"/>
      <c r="I28" s="1"/>
    </row>
    <row r="29" spans="1:9" x14ac:dyDescent="0.25">
      <c r="A29" s="30" t="s">
        <v>57</v>
      </c>
      <c r="B29" s="4">
        <f>SUM(B30:B33)</f>
        <v>25950809</v>
      </c>
      <c r="C29" s="4">
        <f t="shared" ref="C29:I29" si="4">SUM(C30:C33)</f>
        <v>39642396</v>
      </c>
      <c r="D29" s="4">
        <f t="shared" si="4"/>
        <v>46728943</v>
      </c>
      <c r="E29" s="4">
        <f t="shared" si="4"/>
        <v>80134203</v>
      </c>
      <c r="F29" s="4">
        <f t="shared" si="4"/>
        <v>134743935</v>
      </c>
      <c r="G29" s="4">
        <f t="shared" si="4"/>
        <v>174945355</v>
      </c>
      <c r="H29" s="4">
        <f t="shared" si="4"/>
        <v>180420864</v>
      </c>
      <c r="I29" s="4">
        <f t="shared" si="4"/>
        <v>197333632</v>
      </c>
    </row>
    <row r="30" spans="1:9" x14ac:dyDescent="0.25">
      <c r="A30" t="s">
        <v>45</v>
      </c>
      <c r="B30" s="1">
        <v>20464628</v>
      </c>
      <c r="C30" s="1">
        <v>34858644</v>
      </c>
      <c r="D30" s="1">
        <v>36819413</v>
      </c>
      <c r="E30" s="1">
        <v>57909265</v>
      </c>
      <c r="F30" s="1">
        <v>95323401</v>
      </c>
      <c r="G30" s="1">
        <v>137287777</v>
      </c>
      <c r="H30" s="1">
        <f>24363700+102130489</f>
        <v>126494189</v>
      </c>
      <c r="I30" s="1">
        <f>36660783+103486683</f>
        <v>140147466</v>
      </c>
    </row>
    <row r="31" spans="1:9" x14ac:dyDescent="0.25">
      <c r="A31" t="s">
        <v>46</v>
      </c>
      <c r="B31" s="1">
        <v>5484427</v>
      </c>
      <c r="C31" s="1">
        <v>4334992</v>
      </c>
      <c r="D31" s="1">
        <v>6627384</v>
      </c>
      <c r="E31" s="1">
        <v>9331572</v>
      </c>
      <c r="F31" s="1">
        <v>12191478</v>
      </c>
      <c r="G31" s="1">
        <v>14491146</v>
      </c>
      <c r="H31" s="1">
        <v>12994040</v>
      </c>
      <c r="I31" s="1">
        <v>25939774</v>
      </c>
    </row>
    <row r="32" spans="1:9" x14ac:dyDescent="0.25">
      <c r="A32" t="s">
        <v>39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9957090</v>
      </c>
      <c r="H32" s="1">
        <v>14862571</v>
      </c>
    </row>
    <row r="33" spans="1:9" x14ac:dyDescent="0.25">
      <c r="A33" t="s">
        <v>27</v>
      </c>
      <c r="B33" s="1">
        <v>1754</v>
      </c>
      <c r="C33" s="1">
        <v>448760</v>
      </c>
      <c r="D33" s="1">
        <v>3282146</v>
      </c>
      <c r="E33" s="1">
        <v>12893366</v>
      </c>
      <c r="F33" s="1">
        <v>27229056</v>
      </c>
      <c r="G33" s="1">
        <v>13209342</v>
      </c>
      <c r="H33" s="1">
        <v>26070064</v>
      </c>
      <c r="I33" s="1">
        <v>31246392</v>
      </c>
    </row>
    <row r="34" spans="1:9" x14ac:dyDescent="0.25">
      <c r="A34" s="2"/>
      <c r="D34" s="1"/>
      <c r="F34" s="1"/>
    </row>
    <row r="35" spans="1:9" x14ac:dyDescent="0.25">
      <c r="A35" s="2"/>
      <c r="B35" s="4">
        <f>SUM(B25,B29)</f>
        <v>25950809</v>
      </c>
      <c r="C35" s="4">
        <f t="shared" ref="C35:I35" si="5">SUM(C25,C29)</f>
        <v>39642396</v>
      </c>
      <c r="D35" s="4">
        <f t="shared" si="5"/>
        <v>49958743</v>
      </c>
      <c r="E35" s="4">
        <f t="shared" si="5"/>
        <v>83935186</v>
      </c>
      <c r="F35" s="4">
        <f t="shared" si="5"/>
        <v>139372825</v>
      </c>
      <c r="G35" s="4">
        <f t="shared" si="5"/>
        <v>185880646</v>
      </c>
      <c r="H35" s="4">
        <f t="shared" si="5"/>
        <v>193577101</v>
      </c>
      <c r="I35" s="4">
        <f t="shared" si="5"/>
        <v>204298762</v>
      </c>
    </row>
    <row r="36" spans="1:9" x14ac:dyDescent="0.25">
      <c r="A36" s="2"/>
      <c r="B36" s="4"/>
      <c r="C36" s="4"/>
      <c r="D36" s="4"/>
      <c r="E36" s="4"/>
      <c r="F36" s="4"/>
      <c r="G36" s="4"/>
      <c r="H36" s="4"/>
    </row>
    <row r="37" spans="1:9" x14ac:dyDescent="0.25">
      <c r="A37" s="30" t="s">
        <v>58</v>
      </c>
      <c r="B37" s="4">
        <f>SUM(B38:B42)</f>
        <v>451806185</v>
      </c>
      <c r="C37" s="4">
        <f t="shared" ref="C37:I37" si="6">SUM(C38:C42)</f>
        <v>480461310</v>
      </c>
      <c r="D37" s="4">
        <f t="shared" si="6"/>
        <v>527316461</v>
      </c>
      <c r="E37" s="4">
        <f t="shared" si="6"/>
        <v>585893438</v>
      </c>
      <c r="F37" s="4">
        <f t="shared" si="6"/>
        <v>623388321</v>
      </c>
      <c r="G37" s="4">
        <f t="shared" si="6"/>
        <v>677301184</v>
      </c>
      <c r="H37" s="4">
        <f t="shared" si="6"/>
        <v>723608493</v>
      </c>
      <c r="I37" s="4">
        <f t="shared" si="6"/>
        <v>778162472</v>
      </c>
    </row>
    <row r="38" spans="1:9" x14ac:dyDescent="0.25">
      <c r="A38" t="s">
        <v>5</v>
      </c>
      <c r="B38" s="1">
        <v>275536800</v>
      </c>
      <c r="C38" s="1">
        <v>303090480</v>
      </c>
      <c r="D38" s="1">
        <v>333399528</v>
      </c>
      <c r="E38" s="1">
        <v>383409457</v>
      </c>
      <c r="F38" s="1">
        <v>414082213</v>
      </c>
      <c r="G38" s="1">
        <v>443067963</v>
      </c>
      <c r="H38" s="1">
        <v>465221361</v>
      </c>
      <c r="I38" s="1">
        <v>488482430</v>
      </c>
    </row>
    <row r="39" spans="1:9" x14ac:dyDescent="0.25">
      <c r="A39" t="s">
        <v>24</v>
      </c>
      <c r="B39" s="1">
        <v>123200000</v>
      </c>
      <c r="C39" s="1">
        <v>119504000</v>
      </c>
      <c r="D39" s="1">
        <v>119504000</v>
      </c>
      <c r="E39" s="1">
        <v>119504000</v>
      </c>
      <c r="F39" s="1">
        <v>119504000</v>
      </c>
      <c r="G39" s="1">
        <v>119504000</v>
      </c>
      <c r="H39" s="1">
        <v>119504000</v>
      </c>
      <c r="I39" s="1">
        <v>119504000</v>
      </c>
    </row>
    <row r="40" spans="1:9" x14ac:dyDescent="0.25">
      <c r="A40" t="s">
        <v>25</v>
      </c>
      <c r="B40" s="1">
        <v>21555878</v>
      </c>
      <c r="C40" s="1">
        <v>21555878</v>
      </c>
      <c r="D40" s="1">
        <v>21555878</v>
      </c>
      <c r="E40" s="1">
        <v>21555878</v>
      </c>
      <c r="F40" s="1">
        <v>21555878</v>
      </c>
      <c r="G40" s="1">
        <v>21555878</v>
      </c>
      <c r="H40" s="1">
        <v>21555878</v>
      </c>
      <c r="I40" s="1">
        <v>21555878</v>
      </c>
    </row>
    <row r="41" spans="1:9" x14ac:dyDescent="0.25">
      <c r="A41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-15791315</v>
      </c>
      <c r="G41" s="19">
        <v>-5467014</v>
      </c>
      <c r="H41" s="19">
        <v>-7314903</v>
      </c>
      <c r="I41" s="19">
        <v>-4044667</v>
      </c>
    </row>
    <row r="42" spans="1:9" x14ac:dyDescent="0.25">
      <c r="A42" t="s">
        <v>26</v>
      </c>
      <c r="B42" s="19">
        <v>31513507</v>
      </c>
      <c r="C42" s="19">
        <v>36310952</v>
      </c>
      <c r="D42" s="19">
        <v>52857055</v>
      </c>
      <c r="E42" s="19">
        <v>61424103</v>
      </c>
      <c r="F42" s="19">
        <v>84037545</v>
      </c>
      <c r="G42" s="19">
        <v>98640357</v>
      </c>
      <c r="H42" s="19">
        <v>124642157</v>
      </c>
      <c r="I42" s="1">
        <v>152664831</v>
      </c>
    </row>
    <row r="43" spans="1:9" x14ac:dyDescent="0.25">
      <c r="B43" s="19"/>
      <c r="C43" s="19"/>
      <c r="D43" s="19"/>
      <c r="E43" s="19"/>
      <c r="F43" s="19"/>
      <c r="G43" s="19"/>
      <c r="H43" s="19"/>
    </row>
    <row r="44" spans="1:9" x14ac:dyDescent="0.25">
      <c r="A44" s="2"/>
      <c r="B44" s="4">
        <f t="shared" ref="B44:I44" si="7">SUM(B37,B35)</f>
        <v>477756994</v>
      </c>
      <c r="C44" s="4">
        <f t="shared" si="7"/>
        <v>520103706</v>
      </c>
      <c r="D44" s="4">
        <f t="shared" si="7"/>
        <v>577275204</v>
      </c>
      <c r="E44" s="4">
        <f t="shared" si="7"/>
        <v>669828624</v>
      </c>
      <c r="F44" s="4">
        <f t="shared" si="7"/>
        <v>762761146</v>
      </c>
      <c r="G44" s="4">
        <f t="shared" si="7"/>
        <v>863181830</v>
      </c>
      <c r="H44" s="4">
        <f t="shared" si="7"/>
        <v>917185594</v>
      </c>
      <c r="I44" s="4">
        <f t="shared" si="7"/>
        <v>982461234</v>
      </c>
    </row>
    <row r="46" spans="1:9" x14ac:dyDescent="0.25">
      <c r="A46" s="33" t="s">
        <v>59</v>
      </c>
      <c r="B46" s="17">
        <f t="shared" ref="B46:H46" si="8">B37/(B38/10)</f>
        <v>16.397308272434028</v>
      </c>
      <c r="C46" s="17">
        <f t="shared" si="8"/>
        <v>15.852075261486274</v>
      </c>
      <c r="D46" s="17">
        <f t="shared" si="8"/>
        <v>15.816352955364712</v>
      </c>
      <c r="E46" s="17">
        <f t="shared" si="8"/>
        <v>15.281142061135961</v>
      </c>
      <c r="F46" s="17">
        <f t="shared" si="8"/>
        <v>15.054699318852414</v>
      </c>
      <c r="G46" s="17">
        <f t="shared" si="8"/>
        <v>15.286620576536698</v>
      </c>
      <c r="H46" s="17">
        <f t="shared" si="8"/>
        <v>15.554068528680478</v>
      </c>
      <c r="I46" s="17">
        <f t="shared" ref="I46" si="9">I37/(I38/10)</f>
        <v>15.930203917467411</v>
      </c>
    </row>
    <row r="47" spans="1:9" x14ac:dyDescent="0.25">
      <c r="A47" s="33" t="s">
        <v>60</v>
      </c>
      <c r="B47" s="19">
        <f>B38/10</f>
        <v>27553680</v>
      </c>
      <c r="C47" s="19">
        <f t="shared" ref="C47:H47" si="10">C38/10</f>
        <v>30309048</v>
      </c>
      <c r="D47" s="19">
        <f t="shared" si="10"/>
        <v>33339952.800000001</v>
      </c>
      <c r="E47" s="19">
        <f t="shared" si="10"/>
        <v>38340945.700000003</v>
      </c>
      <c r="F47" s="19">
        <f t="shared" si="10"/>
        <v>41408221.299999997</v>
      </c>
      <c r="G47" s="19">
        <f t="shared" si="10"/>
        <v>44306796.299999997</v>
      </c>
      <c r="H47" s="19">
        <f t="shared" si="10"/>
        <v>46522136.100000001</v>
      </c>
      <c r="I47" s="19">
        <f t="shared" ref="I47" si="11">I38/10</f>
        <v>48848243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4"/>
  <sheetViews>
    <sheetView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J21" sqref="J21"/>
    </sheetView>
  </sheetViews>
  <sheetFormatPr defaultRowHeight="15" x14ac:dyDescent="0.25"/>
  <cols>
    <col min="1" max="1" width="56.140625" customWidth="1"/>
    <col min="2" max="2" width="14.28515625" bestFit="1" customWidth="1"/>
    <col min="3" max="8" width="15.28515625" bestFit="1" customWidth="1"/>
    <col min="9" max="9" width="14" bestFit="1" customWidth="1"/>
  </cols>
  <sheetData>
    <row r="1" spans="1:9" ht="15.75" x14ac:dyDescent="0.25">
      <c r="A1" s="3" t="s">
        <v>19</v>
      </c>
    </row>
    <row r="2" spans="1:9" ht="15.75" x14ac:dyDescent="0.25">
      <c r="A2" s="3" t="s">
        <v>61</v>
      </c>
      <c r="B2" s="18"/>
      <c r="C2" s="18"/>
      <c r="D2" s="18"/>
      <c r="E2" s="18"/>
      <c r="F2" s="18"/>
      <c r="G2" s="18"/>
    </row>
    <row r="3" spans="1:9" ht="15.75" x14ac:dyDescent="0.25">
      <c r="A3" s="3" t="s">
        <v>54</v>
      </c>
      <c r="B3" s="18"/>
      <c r="C3" s="18"/>
      <c r="D3" s="18"/>
      <c r="E3" s="18"/>
      <c r="F3" s="18"/>
      <c r="G3" s="18"/>
    </row>
    <row r="4" spans="1:9" ht="15.75" x14ac:dyDescent="0.25">
      <c r="B4" s="18"/>
      <c r="C4" s="18"/>
      <c r="D4" s="18"/>
      <c r="E4" s="18"/>
      <c r="F4" s="18"/>
      <c r="G4" s="18"/>
    </row>
    <row r="5" spans="1:9" ht="15.75" x14ac:dyDescent="0.25">
      <c r="A5" s="3"/>
      <c r="B5" s="3">
        <v>2012</v>
      </c>
      <c r="C5" s="3">
        <v>2013</v>
      </c>
      <c r="D5" s="3">
        <v>2014</v>
      </c>
      <c r="E5" s="3">
        <v>2015</v>
      </c>
      <c r="F5" s="3">
        <v>2016</v>
      </c>
      <c r="G5" s="3">
        <v>2017</v>
      </c>
      <c r="H5" s="35">
        <v>2018</v>
      </c>
      <c r="I5" s="3">
        <v>2019</v>
      </c>
    </row>
    <row r="6" spans="1:9" x14ac:dyDescent="0.25">
      <c r="A6" s="33" t="s">
        <v>62</v>
      </c>
      <c r="B6" s="1">
        <v>201676813</v>
      </c>
      <c r="C6" s="1">
        <v>254592747</v>
      </c>
      <c r="D6" s="1">
        <v>290943165</v>
      </c>
      <c r="E6" s="1">
        <v>361553343</v>
      </c>
      <c r="F6" s="1">
        <v>444680318</v>
      </c>
      <c r="G6" s="1">
        <v>520959045</v>
      </c>
      <c r="H6" s="1">
        <v>534743947</v>
      </c>
      <c r="I6" s="1">
        <v>602099425</v>
      </c>
    </row>
    <row r="7" spans="1:9" x14ac:dyDescent="0.25">
      <c r="A7" t="s">
        <v>63</v>
      </c>
      <c r="B7" s="23">
        <v>79144532</v>
      </c>
      <c r="C7" s="23">
        <v>102275531</v>
      </c>
      <c r="D7" s="23">
        <v>118599200</v>
      </c>
      <c r="E7" s="23">
        <v>147280988</v>
      </c>
      <c r="F7" s="23">
        <v>184273754</v>
      </c>
      <c r="G7" s="23">
        <v>229888197</v>
      </c>
      <c r="H7" s="23">
        <v>238125726</v>
      </c>
      <c r="I7" s="36">
        <v>258383351</v>
      </c>
    </row>
    <row r="8" spans="1:9" x14ac:dyDescent="0.25">
      <c r="A8" s="33" t="s">
        <v>7</v>
      </c>
      <c r="B8" s="4">
        <f>B6-B7</f>
        <v>122532281</v>
      </c>
      <c r="C8" s="4">
        <f t="shared" ref="C8:I8" si="0">C6-C7</f>
        <v>152317216</v>
      </c>
      <c r="D8" s="4">
        <f t="shared" si="0"/>
        <v>172343965</v>
      </c>
      <c r="E8" s="4">
        <f t="shared" si="0"/>
        <v>214272355</v>
      </c>
      <c r="F8" s="4">
        <f t="shared" si="0"/>
        <v>260406564</v>
      </c>
      <c r="G8" s="4">
        <f t="shared" si="0"/>
        <v>291070848</v>
      </c>
      <c r="H8" s="4">
        <f t="shared" si="0"/>
        <v>296618221</v>
      </c>
      <c r="I8" s="4">
        <f t="shared" si="0"/>
        <v>343716074</v>
      </c>
    </row>
    <row r="9" spans="1:9" x14ac:dyDescent="0.25">
      <c r="A9" s="2"/>
      <c r="B9" s="2"/>
      <c r="C9" s="2"/>
      <c r="D9" s="4"/>
      <c r="E9" s="4"/>
      <c r="F9" s="4"/>
      <c r="G9" s="4"/>
    </row>
    <row r="10" spans="1:9" x14ac:dyDescent="0.25">
      <c r="A10" s="33" t="s">
        <v>64</v>
      </c>
      <c r="B10" s="4">
        <f>SUM(B11:B14)</f>
        <v>89258996</v>
      </c>
      <c r="C10" s="4">
        <f t="shared" ref="C10:I10" si="1">SUM(C11:C14)</f>
        <v>107608193</v>
      </c>
      <c r="D10" s="4">
        <f t="shared" si="1"/>
        <v>126649177</v>
      </c>
      <c r="E10" s="4">
        <f t="shared" si="1"/>
        <v>155355457</v>
      </c>
      <c r="F10" s="4">
        <f t="shared" si="1"/>
        <v>192597476</v>
      </c>
      <c r="G10" s="4">
        <f t="shared" si="1"/>
        <v>205827349</v>
      </c>
      <c r="H10" s="4">
        <f t="shared" si="1"/>
        <v>214282633</v>
      </c>
      <c r="I10" s="4">
        <f t="shared" si="1"/>
        <v>251298262</v>
      </c>
    </row>
    <row r="11" spans="1:9" x14ac:dyDescent="0.25">
      <c r="A11" t="s">
        <v>34</v>
      </c>
      <c r="B11" s="7">
        <v>58902924</v>
      </c>
      <c r="C11" s="1">
        <v>73773998</v>
      </c>
      <c r="D11" s="1">
        <v>90669439</v>
      </c>
      <c r="E11" s="1">
        <v>118685858</v>
      </c>
      <c r="F11" s="1">
        <v>148825329</v>
      </c>
      <c r="G11" s="1">
        <v>152169688</v>
      </c>
      <c r="H11" s="1">
        <v>162856302</v>
      </c>
      <c r="I11" s="1">
        <v>199039336</v>
      </c>
    </row>
    <row r="12" spans="1:9" x14ac:dyDescent="0.25">
      <c r="A12" s="6" t="s">
        <v>28</v>
      </c>
      <c r="B12" s="7">
        <v>1174576</v>
      </c>
      <c r="C12" s="7">
        <v>1174576</v>
      </c>
      <c r="D12" s="7">
        <v>657071</v>
      </c>
      <c r="E12" s="7">
        <v>41759</v>
      </c>
      <c r="F12" s="7">
        <v>0</v>
      </c>
      <c r="G12" s="7">
        <v>0</v>
      </c>
    </row>
    <row r="13" spans="1:9" x14ac:dyDescent="0.25">
      <c r="A13" s="6" t="s">
        <v>29</v>
      </c>
      <c r="B13" s="7">
        <v>29181496</v>
      </c>
      <c r="C13" s="7">
        <v>32659619</v>
      </c>
      <c r="D13" s="7">
        <v>34013467</v>
      </c>
      <c r="E13" s="7">
        <v>36447911</v>
      </c>
      <c r="F13" s="7">
        <v>41532075</v>
      </c>
      <c r="G13" s="7">
        <v>47429773</v>
      </c>
      <c r="H13" s="7">
        <v>46520850</v>
      </c>
      <c r="I13" s="1">
        <v>48888118</v>
      </c>
    </row>
    <row r="14" spans="1:9" x14ac:dyDescent="0.25">
      <c r="A14" s="6" t="s">
        <v>35</v>
      </c>
      <c r="B14" s="7">
        <v>0</v>
      </c>
      <c r="C14" s="7">
        <v>0</v>
      </c>
      <c r="D14" s="7">
        <v>1309200</v>
      </c>
      <c r="E14" s="7">
        <v>179929</v>
      </c>
      <c r="F14" s="7">
        <v>2240072</v>
      </c>
      <c r="G14" s="7">
        <v>6227888</v>
      </c>
      <c r="H14" s="7">
        <v>4905481</v>
      </c>
      <c r="I14" s="1">
        <v>3370808</v>
      </c>
    </row>
    <row r="15" spans="1:9" ht="15.75" customHeight="1" x14ac:dyDescent="0.25"/>
    <row r="16" spans="1:9" x14ac:dyDescent="0.25">
      <c r="A16" s="33" t="s">
        <v>8</v>
      </c>
      <c r="B16" s="11">
        <f>B8-B10</f>
        <v>33273285</v>
      </c>
      <c r="C16" s="11">
        <f t="shared" ref="C16:I16" si="2">C8-C10</f>
        <v>44709023</v>
      </c>
      <c r="D16" s="11">
        <f t="shared" si="2"/>
        <v>45694788</v>
      </c>
      <c r="E16" s="11">
        <f t="shared" si="2"/>
        <v>58916898</v>
      </c>
      <c r="F16" s="11">
        <f t="shared" si="2"/>
        <v>67809088</v>
      </c>
      <c r="G16" s="11">
        <f t="shared" si="2"/>
        <v>85243499</v>
      </c>
      <c r="H16" s="11">
        <f t="shared" si="2"/>
        <v>82335588</v>
      </c>
      <c r="I16" s="11">
        <f t="shared" si="2"/>
        <v>92417812</v>
      </c>
    </row>
    <row r="17" spans="1:9" x14ac:dyDescent="0.25">
      <c r="A17" s="34" t="s">
        <v>65</v>
      </c>
      <c r="B17" s="10"/>
      <c r="C17" s="10"/>
      <c r="D17" s="10"/>
      <c r="E17" s="10"/>
      <c r="F17" s="10"/>
      <c r="G17" s="10"/>
      <c r="H17" s="10"/>
    </row>
    <row r="18" spans="1:9" x14ac:dyDescent="0.25">
      <c r="A18" t="s">
        <v>14</v>
      </c>
      <c r="B18" s="7">
        <v>-2158740</v>
      </c>
      <c r="C18" s="7">
        <v>-1479524</v>
      </c>
      <c r="D18" s="7">
        <v>-474301</v>
      </c>
      <c r="E18" s="7">
        <v>-1047365</v>
      </c>
      <c r="F18" s="15">
        <v>-2427398</v>
      </c>
      <c r="G18" s="15">
        <v>-2583389</v>
      </c>
      <c r="H18" s="24">
        <v>2144993</v>
      </c>
    </row>
    <row r="19" spans="1:9" x14ac:dyDescent="0.25">
      <c r="A19" t="s">
        <v>66</v>
      </c>
      <c r="B19" s="7">
        <v>4714238</v>
      </c>
      <c r="C19" s="1">
        <v>7783635</v>
      </c>
      <c r="D19" s="1">
        <v>12195348</v>
      </c>
      <c r="E19" s="7">
        <v>15483867</v>
      </c>
      <c r="F19" s="1">
        <v>18938504</v>
      </c>
      <c r="G19" s="1">
        <v>16101017</v>
      </c>
      <c r="H19" s="24">
        <v>19628958</v>
      </c>
      <c r="I19" s="1">
        <v>31456415</v>
      </c>
    </row>
    <row r="20" spans="1:9" x14ac:dyDescent="0.25">
      <c r="A20" t="s">
        <v>40</v>
      </c>
      <c r="B20" s="7">
        <v>0</v>
      </c>
      <c r="C20" s="1">
        <v>0</v>
      </c>
      <c r="D20" s="1">
        <v>0</v>
      </c>
      <c r="E20" s="7">
        <v>0</v>
      </c>
      <c r="F20" s="1">
        <v>0</v>
      </c>
      <c r="G20" s="1">
        <v>-8778578</v>
      </c>
      <c r="H20" s="24">
        <v>83590</v>
      </c>
      <c r="I20" s="19">
        <v>-7626488</v>
      </c>
    </row>
    <row r="21" spans="1:9" x14ac:dyDescent="0.25">
      <c r="B21" s="7"/>
      <c r="C21" s="1"/>
      <c r="D21" s="1"/>
      <c r="E21" s="1"/>
      <c r="F21" s="7"/>
      <c r="G21" s="1"/>
    </row>
    <row r="22" spans="1:9" x14ac:dyDescent="0.25">
      <c r="A22" s="33" t="s">
        <v>16</v>
      </c>
      <c r="B22" s="11">
        <f t="shared" ref="B22:I22" si="3">SUM(B16:B20)</f>
        <v>35828783</v>
      </c>
      <c r="C22" s="11">
        <f t="shared" si="3"/>
        <v>51013134</v>
      </c>
      <c r="D22" s="11">
        <f t="shared" si="3"/>
        <v>57415835</v>
      </c>
      <c r="E22" s="11">
        <f t="shared" si="3"/>
        <v>73353400</v>
      </c>
      <c r="F22" s="11">
        <f t="shared" si="3"/>
        <v>84320194</v>
      </c>
      <c r="G22" s="11">
        <f t="shared" si="3"/>
        <v>89982549</v>
      </c>
      <c r="H22" s="11">
        <f t="shared" si="3"/>
        <v>104193129</v>
      </c>
      <c r="I22" s="11">
        <f t="shared" si="3"/>
        <v>116247739</v>
      </c>
    </row>
    <row r="23" spans="1:9" x14ac:dyDescent="0.25">
      <c r="B23" s="9"/>
      <c r="C23" s="9"/>
      <c r="D23" s="9"/>
      <c r="E23" s="9"/>
      <c r="F23" s="9"/>
      <c r="G23" s="9"/>
    </row>
    <row r="24" spans="1:9" x14ac:dyDescent="0.25">
      <c r="A24" s="6" t="s">
        <v>15</v>
      </c>
      <c r="B24" s="15">
        <v>0</v>
      </c>
      <c r="C24" s="15">
        <v>0</v>
      </c>
      <c r="D24" s="15">
        <v>0</v>
      </c>
      <c r="E24" s="15">
        <v>3667670</v>
      </c>
      <c r="F24" s="7">
        <v>4216010</v>
      </c>
      <c r="G24" s="7">
        <v>4284883</v>
      </c>
      <c r="H24" s="7">
        <v>4757293</v>
      </c>
      <c r="I24" s="1">
        <v>5535607</v>
      </c>
    </row>
    <row r="25" spans="1:9" x14ac:dyDescent="0.25">
      <c r="A25" s="33" t="s">
        <v>67</v>
      </c>
      <c r="B25" s="11">
        <f>B22-B24</f>
        <v>35828783</v>
      </c>
      <c r="C25" s="11">
        <f t="shared" ref="C25:I25" si="4">C22-C24</f>
        <v>51013134</v>
      </c>
      <c r="D25" s="11">
        <f t="shared" si="4"/>
        <v>57415835</v>
      </c>
      <c r="E25" s="11">
        <f t="shared" si="4"/>
        <v>69685730</v>
      </c>
      <c r="F25" s="11">
        <f t="shared" si="4"/>
        <v>80104184</v>
      </c>
      <c r="G25" s="11">
        <f t="shared" si="4"/>
        <v>85697666</v>
      </c>
      <c r="H25" s="11">
        <f t="shared" si="4"/>
        <v>99435836</v>
      </c>
      <c r="I25" s="11">
        <f t="shared" si="4"/>
        <v>110712132</v>
      </c>
    </row>
    <row r="26" spans="1:9" x14ac:dyDescent="0.25">
      <c r="B26" s="12"/>
      <c r="C26" s="12"/>
      <c r="D26" s="10"/>
      <c r="E26" s="10"/>
      <c r="F26" s="4"/>
      <c r="G26" s="4"/>
    </row>
    <row r="27" spans="1:9" x14ac:dyDescent="0.25">
      <c r="A27" s="30" t="s">
        <v>68</v>
      </c>
      <c r="B27" s="10">
        <f>SUM(B28:B29)</f>
        <v>5484427</v>
      </c>
      <c r="C27" s="10">
        <f t="shared" ref="C27:I27" si="5">SUM(C28:C29)</f>
        <v>4334992</v>
      </c>
      <c r="D27" s="10">
        <f t="shared" si="5"/>
        <v>7847278</v>
      </c>
      <c r="E27" s="10">
        <f t="shared" si="5"/>
        <v>9902754</v>
      </c>
      <c r="F27" s="10">
        <f t="shared" si="5"/>
        <v>13019386</v>
      </c>
      <c r="G27" s="10">
        <f t="shared" si="5"/>
        <v>21404993</v>
      </c>
      <c r="H27" s="10">
        <f t="shared" si="5"/>
        <v>19710293</v>
      </c>
      <c r="I27" s="10">
        <f t="shared" si="5"/>
        <v>26862894</v>
      </c>
    </row>
    <row r="28" spans="1:9" x14ac:dyDescent="0.25">
      <c r="A28" t="s">
        <v>9</v>
      </c>
      <c r="B28" s="7">
        <v>5484427</v>
      </c>
      <c r="C28" s="7">
        <v>4334992</v>
      </c>
      <c r="D28" s="1">
        <v>6627384</v>
      </c>
      <c r="E28" s="1">
        <v>9331572</v>
      </c>
      <c r="F28" s="1">
        <v>12191478</v>
      </c>
      <c r="G28" s="1">
        <v>14491146</v>
      </c>
      <c r="H28" s="1">
        <v>12994040</v>
      </c>
      <c r="I28" s="1">
        <v>25939774</v>
      </c>
    </row>
    <row r="29" spans="1:9" x14ac:dyDescent="0.25">
      <c r="A29" t="s">
        <v>10</v>
      </c>
      <c r="B29" s="9"/>
      <c r="C29" s="9"/>
      <c r="D29" s="9">
        <v>1219894</v>
      </c>
      <c r="E29" s="9">
        <v>571182</v>
      </c>
      <c r="F29" s="9">
        <v>827908</v>
      </c>
      <c r="G29" s="9">
        <v>6913847</v>
      </c>
      <c r="H29" s="25">
        <v>6716253</v>
      </c>
      <c r="I29" s="1">
        <v>923120</v>
      </c>
    </row>
    <row r="30" spans="1:9" x14ac:dyDescent="0.25">
      <c r="A30" s="33" t="s">
        <v>69</v>
      </c>
      <c r="B30" s="11">
        <f>B25-B27</f>
        <v>30344356</v>
      </c>
      <c r="C30" s="11">
        <f t="shared" ref="C30:I30" si="6">C25-C27</f>
        <v>46678142</v>
      </c>
      <c r="D30" s="11">
        <f t="shared" si="6"/>
        <v>49568557</v>
      </c>
      <c r="E30" s="11">
        <f t="shared" si="6"/>
        <v>59782976</v>
      </c>
      <c r="F30" s="11">
        <f t="shared" si="6"/>
        <v>67084798</v>
      </c>
      <c r="G30" s="11">
        <f t="shared" si="6"/>
        <v>64292673</v>
      </c>
      <c r="H30" s="11">
        <f t="shared" si="6"/>
        <v>79725543</v>
      </c>
      <c r="I30" s="11">
        <f t="shared" si="6"/>
        <v>83849238</v>
      </c>
    </row>
    <row r="31" spans="1:9" x14ac:dyDescent="0.25">
      <c r="A31" s="2"/>
      <c r="F31" s="1"/>
      <c r="G31" s="1"/>
    </row>
    <row r="32" spans="1:9" x14ac:dyDescent="0.25">
      <c r="A32" s="33" t="s">
        <v>70</v>
      </c>
      <c r="B32" s="13">
        <f>B30/('1'!B38/10)</f>
        <v>1.1012814259293133</v>
      </c>
      <c r="C32" s="13">
        <f>C30/('1'!C38/10)</f>
        <v>1.540072852172724</v>
      </c>
      <c r="D32" s="13">
        <f>D30/('1'!D38/10)</f>
        <v>1.4867614629616392</v>
      </c>
      <c r="E32" s="13">
        <f>E30/('1'!E38/10)</f>
        <v>1.5592462551073694</v>
      </c>
      <c r="F32" s="13">
        <f>F30/('1'!F38/10)</f>
        <v>1.6200840290621226</v>
      </c>
      <c r="G32" s="13">
        <f>G30/('1'!G38/10)</f>
        <v>1.4510792557574288</v>
      </c>
      <c r="H32" s="13">
        <f>H30/('1'!H38/10)</f>
        <v>1.7137120021451464</v>
      </c>
      <c r="I32" s="13">
        <f>I30/('1'!I38/10)</f>
        <v>1.7165251573122087</v>
      </c>
    </row>
    <row r="33" spans="1:9" x14ac:dyDescent="0.25">
      <c r="A33" s="34" t="s">
        <v>71</v>
      </c>
      <c r="B33" s="19">
        <f>'1'!B47</f>
        <v>27553680</v>
      </c>
      <c r="C33" s="19">
        <f>'1'!C47</f>
        <v>30309048</v>
      </c>
      <c r="D33" s="19">
        <f>'1'!D47</f>
        <v>33339952.800000001</v>
      </c>
      <c r="E33" s="19">
        <f>'1'!E47</f>
        <v>38340945.700000003</v>
      </c>
      <c r="F33" s="19">
        <f>'1'!F47</f>
        <v>41408221.299999997</v>
      </c>
      <c r="G33" s="19">
        <f>'1'!G47</f>
        <v>44306796.299999997</v>
      </c>
      <c r="H33" s="19">
        <f>'1'!H47</f>
        <v>46522136.100000001</v>
      </c>
      <c r="I33" s="19">
        <f>'1'!I47</f>
        <v>48848243</v>
      </c>
    </row>
    <row r="34" spans="1:9" x14ac:dyDescent="0.25">
      <c r="H34" s="19"/>
    </row>
    <row r="35" spans="1:9" x14ac:dyDescent="0.25">
      <c r="H35" s="1"/>
    </row>
    <row r="54" spans="1:2" x14ac:dyDescent="0.25">
      <c r="A54" s="8"/>
      <c r="B5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8"/>
  <sheetViews>
    <sheetView tabSelected="1" workbookViewId="0">
      <pane xSplit="1" ySplit="5" topLeftCell="D21" activePane="bottomRight" state="frozen"/>
      <selection pane="topRight" activeCell="B1" sqref="B1"/>
      <selection pane="bottomLeft" activeCell="A6" sqref="A6"/>
      <selection pane="bottomRight" activeCell="A36" sqref="A36"/>
    </sheetView>
  </sheetViews>
  <sheetFormatPr defaultRowHeight="15" x14ac:dyDescent="0.25"/>
  <cols>
    <col min="1" max="1" width="66.140625" customWidth="1"/>
    <col min="2" max="7" width="16.140625" bestFit="1" customWidth="1"/>
    <col min="8" max="8" width="14.28515625" bestFit="1" customWidth="1"/>
    <col min="9" max="9" width="16" bestFit="1" customWidth="1"/>
  </cols>
  <sheetData>
    <row r="1" spans="1:9" ht="15.75" x14ac:dyDescent="0.25">
      <c r="A1" s="3" t="s">
        <v>19</v>
      </c>
    </row>
    <row r="2" spans="1:9" ht="15.75" x14ac:dyDescent="0.25">
      <c r="A2" s="3" t="s">
        <v>72</v>
      </c>
      <c r="B2" s="3"/>
      <c r="C2" s="3"/>
      <c r="D2" s="3"/>
      <c r="E2" s="3"/>
      <c r="F2" s="3"/>
    </row>
    <row r="3" spans="1:9" ht="15.75" x14ac:dyDescent="0.25">
      <c r="A3" s="3" t="s">
        <v>54</v>
      </c>
      <c r="B3" s="3"/>
      <c r="C3" s="3"/>
      <c r="D3" s="3"/>
      <c r="E3" s="3"/>
      <c r="F3" s="3"/>
    </row>
    <row r="4" spans="1:9" ht="15.75" x14ac:dyDescent="0.25">
      <c r="B4" s="3"/>
      <c r="C4" s="3"/>
      <c r="D4" s="3"/>
      <c r="E4" s="3"/>
      <c r="F4" s="3"/>
    </row>
    <row r="5" spans="1:9" ht="15.75" x14ac:dyDescent="0.25">
      <c r="A5" s="3"/>
      <c r="B5" s="3">
        <v>2012</v>
      </c>
      <c r="C5" s="3">
        <v>2013</v>
      </c>
      <c r="D5" s="3">
        <v>2014</v>
      </c>
      <c r="E5" s="3">
        <v>2015</v>
      </c>
      <c r="F5" s="3">
        <v>2016</v>
      </c>
      <c r="G5" s="3">
        <v>2017</v>
      </c>
      <c r="H5" s="3">
        <v>2018</v>
      </c>
      <c r="I5" s="3">
        <v>2019</v>
      </c>
    </row>
    <row r="6" spans="1:9" x14ac:dyDescent="0.25">
      <c r="A6" s="33" t="s">
        <v>73</v>
      </c>
    </row>
    <row r="7" spans="1:9" x14ac:dyDescent="0.25">
      <c r="A7" t="s">
        <v>17</v>
      </c>
      <c r="B7" s="19">
        <v>209468236</v>
      </c>
      <c r="C7" s="19">
        <v>232972284</v>
      </c>
      <c r="D7" s="19">
        <v>284827840</v>
      </c>
      <c r="E7" s="19">
        <v>357243188</v>
      </c>
      <c r="F7" s="19">
        <v>447440041</v>
      </c>
      <c r="G7" s="19">
        <v>471986569</v>
      </c>
      <c r="H7" s="19">
        <v>521663860</v>
      </c>
      <c r="I7" s="19">
        <v>582007925</v>
      </c>
    </row>
    <row r="8" spans="1:9" x14ac:dyDescent="0.25">
      <c r="A8" s="6" t="s">
        <v>31</v>
      </c>
      <c r="B8" s="19">
        <v>0</v>
      </c>
      <c r="C8" s="19">
        <v>-2906411</v>
      </c>
      <c r="D8" s="19">
        <v>-13620622</v>
      </c>
      <c r="E8" s="19">
        <v>-24044137</v>
      </c>
      <c r="F8" s="19">
        <v>-10472695</v>
      </c>
      <c r="G8" s="19">
        <v>-17385315</v>
      </c>
      <c r="H8" s="19">
        <v>-10232281</v>
      </c>
      <c r="I8" s="19"/>
    </row>
    <row r="9" spans="1:9" x14ac:dyDescent="0.25">
      <c r="A9" s="6" t="s">
        <v>41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-4192288</v>
      </c>
      <c r="H9" s="19">
        <v>-4296744</v>
      </c>
      <c r="I9" s="19">
        <v>-4757293</v>
      </c>
    </row>
    <row r="10" spans="1:9" x14ac:dyDescent="0.25">
      <c r="A10" s="6" t="s">
        <v>32</v>
      </c>
      <c r="B10" s="19">
        <v>0</v>
      </c>
      <c r="C10" s="19">
        <v>-1778223</v>
      </c>
      <c r="D10" s="19">
        <v>-5034923</v>
      </c>
      <c r="E10" s="19">
        <v>-9551754</v>
      </c>
      <c r="F10" s="19">
        <v>-14214526</v>
      </c>
      <c r="G10" s="19">
        <v>-17848356</v>
      </c>
      <c r="H10" s="19">
        <f>-19917287-1416331</f>
        <v>-21333618</v>
      </c>
      <c r="I10" s="19">
        <v>-28689052</v>
      </c>
    </row>
    <row r="11" spans="1:9" x14ac:dyDescent="0.25">
      <c r="A11" s="6" t="s">
        <v>36</v>
      </c>
      <c r="B11" s="19">
        <v>0</v>
      </c>
      <c r="C11" s="19">
        <v>0</v>
      </c>
      <c r="D11" s="19">
        <v>0</v>
      </c>
      <c r="E11" s="19">
        <v>537952</v>
      </c>
      <c r="F11" s="19">
        <v>520668</v>
      </c>
      <c r="G11" s="19">
        <v>325581</v>
      </c>
      <c r="H11" s="19">
        <v>562057</v>
      </c>
      <c r="I11" s="19">
        <v>656855</v>
      </c>
    </row>
    <row r="12" spans="1:9" x14ac:dyDescent="0.25">
      <c r="A12" s="6" t="s">
        <v>47</v>
      </c>
      <c r="B12" s="19"/>
      <c r="C12" s="19"/>
      <c r="D12" s="19"/>
      <c r="E12" s="19"/>
      <c r="F12" s="19"/>
      <c r="G12" s="19"/>
      <c r="H12" s="19">
        <v>472735</v>
      </c>
      <c r="I12" s="19"/>
    </row>
    <row r="13" spans="1:9" ht="15.75" x14ac:dyDescent="0.25">
      <c r="A13" s="16" t="s">
        <v>18</v>
      </c>
      <c r="B13" s="19">
        <v>-165739889</v>
      </c>
      <c r="C13" s="19">
        <v>-163000518</v>
      </c>
      <c r="D13" s="19">
        <v>-200848265</v>
      </c>
      <c r="E13" s="19">
        <v>-239336286</v>
      </c>
      <c r="F13" s="19">
        <v>-284538557</v>
      </c>
      <c r="G13" s="19">
        <v>-327061491</v>
      </c>
      <c r="H13" s="19">
        <v>-405417795</v>
      </c>
      <c r="I13" s="19">
        <v>-482962583</v>
      </c>
    </row>
    <row r="14" spans="1:9" x14ac:dyDescent="0.25">
      <c r="A14" s="2"/>
      <c r="B14" s="20">
        <f>SUM(B7:B13)</f>
        <v>43728347</v>
      </c>
      <c r="C14" s="20">
        <f t="shared" ref="C14:I14" si="0">SUM(C7:C13)</f>
        <v>65287132</v>
      </c>
      <c r="D14" s="20">
        <f t="shared" si="0"/>
        <v>65324030</v>
      </c>
      <c r="E14" s="20">
        <f t="shared" si="0"/>
        <v>84848963</v>
      </c>
      <c r="F14" s="20">
        <f t="shared" si="0"/>
        <v>138734931</v>
      </c>
      <c r="G14" s="20">
        <f t="shared" si="0"/>
        <v>105824700</v>
      </c>
      <c r="H14" s="20">
        <f t="shared" si="0"/>
        <v>81418214</v>
      </c>
      <c r="I14" s="20">
        <f t="shared" si="0"/>
        <v>66255852</v>
      </c>
    </row>
    <row r="15" spans="1:9" x14ac:dyDescent="0.25">
      <c r="B15" s="19"/>
      <c r="C15" s="19"/>
      <c r="D15" s="19"/>
      <c r="E15" s="19"/>
      <c r="F15" s="19"/>
      <c r="G15" s="19"/>
      <c r="H15" s="19"/>
    </row>
    <row r="16" spans="1:9" x14ac:dyDescent="0.25">
      <c r="A16" s="33" t="s">
        <v>74</v>
      </c>
      <c r="B16" s="19"/>
      <c r="C16" s="19"/>
      <c r="D16" s="19"/>
      <c r="E16" s="19"/>
      <c r="F16" s="19"/>
      <c r="G16" s="19"/>
      <c r="H16" s="19"/>
    </row>
    <row r="17" spans="1:9" x14ac:dyDescent="0.25">
      <c r="A17" s="5" t="s">
        <v>30</v>
      </c>
      <c r="B17" s="19">
        <v>-47265363</v>
      </c>
      <c r="C17" s="19">
        <v>-38780781</v>
      </c>
      <c r="D17" s="19">
        <v>-45514733</v>
      </c>
      <c r="E17" s="19">
        <v>-53252773</v>
      </c>
      <c r="F17" s="19">
        <v>-91769196</v>
      </c>
      <c r="G17" s="19">
        <v>-44989572</v>
      </c>
      <c r="H17" s="19">
        <v>-48467390</v>
      </c>
      <c r="I17" s="19">
        <v>-64806128</v>
      </c>
    </row>
    <row r="18" spans="1:9" x14ac:dyDescent="0.25">
      <c r="A18" s="5" t="s">
        <v>33</v>
      </c>
      <c r="B18" s="19">
        <v>0</v>
      </c>
      <c r="C18" s="19">
        <v>181860</v>
      </c>
      <c r="D18" s="19">
        <v>0</v>
      </c>
      <c r="E18" s="19">
        <v>14945915</v>
      </c>
      <c r="F18" s="19">
        <v>11638688</v>
      </c>
      <c r="G18" s="19">
        <v>16555485</v>
      </c>
      <c r="H18" s="19"/>
      <c r="I18" s="19"/>
    </row>
    <row r="19" spans="1:9" x14ac:dyDescent="0.25">
      <c r="A19" s="5" t="s">
        <v>48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234300</v>
      </c>
      <c r="H19" s="19">
        <v>325000</v>
      </c>
      <c r="I19" s="19">
        <v>137000</v>
      </c>
    </row>
    <row r="20" spans="1:9" x14ac:dyDescent="0.25">
      <c r="A20" s="5" t="s">
        <v>42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18181946</v>
      </c>
      <c r="H20" s="19">
        <f>16050652-83578837</f>
        <v>-67528185</v>
      </c>
      <c r="I20" s="19">
        <f>1124908+27310200</f>
        <v>28435108</v>
      </c>
    </row>
    <row r="21" spans="1:9" x14ac:dyDescent="0.25">
      <c r="A21" s="5" t="s">
        <v>38</v>
      </c>
      <c r="B21" s="19">
        <v>0</v>
      </c>
      <c r="C21" s="19">
        <v>0</v>
      </c>
      <c r="D21" s="19">
        <v>0</v>
      </c>
      <c r="E21" s="19">
        <v>0</v>
      </c>
      <c r="F21" s="19">
        <v>-2501483</v>
      </c>
      <c r="G21" s="19">
        <v>-40876459</v>
      </c>
      <c r="H21" s="19">
        <v>35493817</v>
      </c>
      <c r="I21" s="19">
        <v>-764512</v>
      </c>
    </row>
    <row r="22" spans="1:9" x14ac:dyDescent="0.25">
      <c r="A22" s="5" t="s">
        <v>22</v>
      </c>
      <c r="B22" s="19">
        <v>477638</v>
      </c>
      <c r="C22" s="19">
        <v>-7952</v>
      </c>
      <c r="D22" s="19">
        <v>1910000</v>
      </c>
      <c r="E22" s="19">
        <v>-353048</v>
      </c>
      <c r="F22" s="19">
        <v>914091</v>
      </c>
      <c r="G22" s="19">
        <v>115000</v>
      </c>
      <c r="H22" s="19">
        <v>-75000</v>
      </c>
      <c r="I22" s="19">
        <v>558910</v>
      </c>
    </row>
    <row r="23" spans="1:9" x14ac:dyDescent="0.25">
      <c r="A23" s="2"/>
      <c r="B23" s="20">
        <f>SUM(B17:B22)</f>
        <v>-46787725</v>
      </c>
      <c r="C23" s="20">
        <f t="shared" ref="C23:I23" si="1">SUM(C17:C22)</f>
        <v>-38606873</v>
      </c>
      <c r="D23" s="20">
        <f t="shared" si="1"/>
        <v>-43604733</v>
      </c>
      <c r="E23" s="20">
        <f t="shared" si="1"/>
        <v>-38659906</v>
      </c>
      <c r="F23" s="20">
        <f t="shared" si="1"/>
        <v>-81717900</v>
      </c>
      <c r="G23" s="20">
        <f t="shared" si="1"/>
        <v>-50779300</v>
      </c>
      <c r="H23" s="20">
        <f t="shared" si="1"/>
        <v>-80251758</v>
      </c>
      <c r="I23" s="20">
        <f t="shared" si="1"/>
        <v>-36439622</v>
      </c>
    </row>
    <row r="24" spans="1:9" x14ac:dyDescent="0.25">
      <c r="B24" s="19"/>
      <c r="C24" s="19"/>
      <c r="D24" s="19"/>
      <c r="E24" s="19"/>
      <c r="F24" s="19"/>
      <c r="G24" s="19"/>
      <c r="H24" s="19"/>
    </row>
    <row r="25" spans="1:9" x14ac:dyDescent="0.25">
      <c r="A25" s="33" t="s">
        <v>75</v>
      </c>
      <c r="B25" s="19"/>
      <c r="C25" s="19"/>
      <c r="D25" s="19"/>
      <c r="E25" s="19"/>
      <c r="F25" s="19"/>
      <c r="G25" s="19"/>
      <c r="H25" s="19"/>
    </row>
    <row r="26" spans="1:9" x14ac:dyDescent="0.25">
      <c r="A26" t="s">
        <v>49</v>
      </c>
      <c r="B26" s="19">
        <v>0</v>
      </c>
      <c r="C26" s="19">
        <v>7783635</v>
      </c>
      <c r="D26" s="19">
        <v>12195348</v>
      </c>
      <c r="E26" s="19">
        <v>0</v>
      </c>
      <c r="F26" s="19">
        <v>-26132939</v>
      </c>
      <c r="G26" s="19">
        <v>-19782183</v>
      </c>
      <c r="H26" s="19">
        <v>-21554696</v>
      </c>
      <c r="I26" s="19">
        <v>-31015299</v>
      </c>
    </row>
    <row r="27" spans="1:9" x14ac:dyDescent="0.25">
      <c r="A27" t="s">
        <v>27</v>
      </c>
      <c r="B27" s="19">
        <v>0</v>
      </c>
      <c r="C27" s="19">
        <v>447007</v>
      </c>
      <c r="D27" s="19">
        <v>2833386</v>
      </c>
      <c r="E27" s="19">
        <v>9611222</v>
      </c>
      <c r="F27" s="19">
        <v>14335689</v>
      </c>
      <c r="G27" s="19">
        <v>-14019715</v>
      </c>
      <c r="H27" s="19">
        <v>12860723</v>
      </c>
      <c r="I27" s="19">
        <f>6965130+5176328</f>
        <v>12141458</v>
      </c>
    </row>
    <row r="28" spans="1:9" x14ac:dyDescent="0.25">
      <c r="A28" t="s">
        <v>24</v>
      </c>
      <c r="B28" s="19">
        <v>0</v>
      </c>
      <c r="C28" s="19">
        <v>-3696000</v>
      </c>
      <c r="D28" s="19">
        <v>0</v>
      </c>
      <c r="E28" s="19">
        <v>0</v>
      </c>
      <c r="F28" s="19">
        <v>0</v>
      </c>
      <c r="G28" s="19">
        <v>0</v>
      </c>
      <c r="H28" s="19"/>
    </row>
    <row r="29" spans="1:9" x14ac:dyDescent="0.25">
      <c r="A29" s="2"/>
      <c r="B29" s="21">
        <f>SUM(B26:B28)</f>
        <v>0</v>
      </c>
      <c r="C29" s="21">
        <f t="shared" ref="C29:I29" si="2">SUM(C26:C28)</f>
        <v>4534642</v>
      </c>
      <c r="D29" s="21">
        <f t="shared" si="2"/>
        <v>15028734</v>
      </c>
      <c r="E29" s="21">
        <f t="shared" si="2"/>
        <v>9611222</v>
      </c>
      <c r="F29" s="21">
        <f t="shared" si="2"/>
        <v>-11797250</v>
      </c>
      <c r="G29" s="21">
        <f t="shared" si="2"/>
        <v>-33801898</v>
      </c>
      <c r="H29" s="21">
        <f t="shared" si="2"/>
        <v>-8693973</v>
      </c>
      <c r="I29" s="21">
        <f t="shared" si="2"/>
        <v>-18873841</v>
      </c>
    </row>
    <row r="30" spans="1:9" x14ac:dyDescent="0.25">
      <c r="B30" s="19"/>
      <c r="C30" s="19"/>
      <c r="D30" s="19"/>
      <c r="E30" s="19"/>
      <c r="F30" s="19"/>
      <c r="G30" s="19"/>
      <c r="H30" s="19"/>
    </row>
    <row r="31" spans="1:9" x14ac:dyDescent="0.25">
      <c r="A31" s="2" t="s">
        <v>76</v>
      </c>
      <c r="B31" s="22">
        <f>SUM(B14,B23,B29)</f>
        <v>-3059378</v>
      </c>
      <c r="C31" s="22">
        <f t="shared" ref="C31:I31" si="3">SUM(C14,C23,C29)</f>
        <v>31214901</v>
      </c>
      <c r="D31" s="22">
        <f t="shared" si="3"/>
        <v>36748031</v>
      </c>
      <c r="E31" s="22">
        <f t="shared" si="3"/>
        <v>55800279</v>
      </c>
      <c r="F31" s="22">
        <f t="shared" si="3"/>
        <v>45219781</v>
      </c>
      <c r="G31" s="22">
        <f t="shared" si="3"/>
        <v>21243502</v>
      </c>
      <c r="H31" s="22">
        <f t="shared" si="3"/>
        <v>-7527517</v>
      </c>
      <c r="I31" s="22">
        <f t="shared" si="3"/>
        <v>10942389</v>
      </c>
    </row>
    <row r="32" spans="1:9" x14ac:dyDescent="0.25">
      <c r="A32" s="34" t="s">
        <v>77</v>
      </c>
      <c r="B32" s="19">
        <v>96393130</v>
      </c>
      <c r="C32" s="19">
        <v>93333752</v>
      </c>
      <c r="D32" s="19">
        <v>122618696</v>
      </c>
      <c r="E32" s="19">
        <v>159366727</v>
      </c>
      <c r="F32" s="19">
        <v>215167006</v>
      </c>
      <c r="G32" s="19">
        <v>18854872</v>
      </c>
      <c r="H32" s="19">
        <v>40098374</v>
      </c>
      <c r="I32" s="1">
        <f>57480+32570857</f>
        <v>32628337</v>
      </c>
    </row>
    <row r="33" spans="1:9" x14ac:dyDescent="0.25">
      <c r="A33" s="33" t="s">
        <v>78</v>
      </c>
      <c r="B33" s="22">
        <f>SUM(B31:B32)</f>
        <v>93333752</v>
      </c>
      <c r="C33" s="22">
        <f t="shared" ref="C33:I33" si="4">SUM(C31:C32)</f>
        <v>124548653</v>
      </c>
      <c r="D33" s="22">
        <f t="shared" si="4"/>
        <v>159366727</v>
      </c>
      <c r="E33" s="22">
        <f t="shared" si="4"/>
        <v>215167006</v>
      </c>
      <c r="F33" s="22">
        <f t="shared" si="4"/>
        <v>260386787</v>
      </c>
      <c r="G33" s="22">
        <f t="shared" si="4"/>
        <v>40098374</v>
      </c>
      <c r="H33" s="22">
        <f t="shared" si="4"/>
        <v>32570857</v>
      </c>
      <c r="I33" s="22">
        <f t="shared" si="4"/>
        <v>43570726</v>
      </c>
    </row>
    <row r="35" spans="1:9" ht="15.75" x14ac:dyDescent="0.25">
      <c r="A35" s="3"/>
      <c r="B35" s="14"/>
      <c r="C35" s="14"/>
      <c r="D35" s="14"/>
      <c r="E35" s="14"/>
      <c r="F35" s="14"/>
      <c r="G35" s="14"/>
    </row>
    <row r="37" spans="1:9" x14ac:dyDescent="0.25">
      <c r="A37" s="33" t="s">
        <v>79</v>
      </c>
      <c r="B37" s="13">
        <f>B14/('1'!B38/10)</f>
        <v>1.5870238385580437</v>
      </c>
      <c r="C37" s="13">
        <f>C14/('1'!C38/10)</f>
        <v>2.1540475966120742</v>
      </c>
      <c r="D37" s="13">
        <f>D14/('1'!D38/10)</f>
        <v>1.9593318080522297</v>
      </c>
      <c r="E37" s="13">
        <f>E14/('1'!E38/10)</f>
        <v>2.213011741126667</v>
      </c>
      <c r="F37" s="13">
        <f>F14/('1'!F38/10)</f>
        <v>3.3504199563384773</v>
      </c>
      <c r="G37" s="13">
        <f>G14/('1'!G38/10)</f>
        <v>2.3884529877417475</v>
      </c>
      <c r="H37" s="13">
        <f>H14/('1'!H38/10)</f>
        <v>1.7500962085014835</v>
      </c>
      <c r="I37" s="13">
        <f>I14/('1'!I38/10)</f>
        <v>1.3563610056558226</v>
      </c>
    </row>
    <row r="38" spans="1:9" x14ac:dyDescent="0.25">
      <c r="A38" s="33" t="s">
        <v>80</v>
      </c>
      <c r="B38" s="19">
        <f>'1'!B47</f>
        <v>27553680</v>
      </c>
      <c r="C38" s="19">
        <f>'1'!C47</f>
        <v>30309048</v>
      </c>
      <c r="D38" s="19">
        <f>'1'!D47</f>
        <v>33339952.800000001</v>
      </c>
      <c r="E38" s="19">
        <f>'1'!E47</f>
        <v>38340945.700000003</v>
      </c>
      <c r="F38" s="19">
        <f>'1'!F47</f>
        <v>41408221.299999997</v>
      </c>
      <c r="G38" s="19">
        <f>'1'!G47</f>
        <v>44306796.299999997</v>
      </c>
      <c r="H38" s="19">
        <f>'1'!H47</f>
        <v>46522136.100000001</v>
      </c>
      <c r="I38" s="19">
        <f>'1'!I47</f>
        <v>48848243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9" sqref="B9:I9"/>
    </sheetView>
  </sheetViews>
  <sheetFormatPr defaultRowHeight="15" x14ac:dyDescent="0.25"/>
  <cols>
    <col min="1" max="1" width="16.5703125" bestFit="1" customWidth="1"/>
  </cols>
  <sheetData>
    <row r="1" spans="1:9" ht="15.75" x14ac:dyDescent="0.25">
      <c r="A1" s="3" t="s">
        <v>19</v>
      </c>
    </row>
    <row r="2" spans="1:9" x14ac:dyDescent="0.25">
      <c r="A2" s="2" t="s">
        <v>81</v>
      </c>
    </row>
    <row r="3" spans="1:9" ht="15.75" x14ac:dyDescent="0.25">
      <c r="A3" s="3" t="s">
        <v>54</v>
      </c>
    </row>
    <row r="6" spans="1:9" x14ac:dyDescent="0.25">
      <c r="B6">
        <v>2012</v>
      </c>
      <c r="C6">
        <v>2013</v>
      </c>
      <c r="D6">
        <v>2014</v>
      </c>
      <c r="E6">
        <v>2015</v>
      </c>
      <c r="F6">
        <v>2016</v>
      </c>
      <c r="G6">
        <v>2017</v>
      </c>
      <c r="H6">
        <v>2018</v>
      </c>
      <c r="I6">
        <v>2019</v>
      </c>
    </row>
    <row r="7" spans="1:9" x14ac:dyDescent="0.25">
      <c r="A7" s="6" t="s">
        <v>82</v>
      </c>
      <c r="B7" s="26">
        <f>'2'!B30/'1'!B21</f>
        <v>6.351420571772938E-2</v>
      </c>
      <c r="C7" s="26">
        <f>'2'!C30/'1'!C21</f>
        <v>8.9747758882533321E-2</v>
      </c>
      <c r="D7" s="26">
        <f>'2'!D30/'1'!D21</f>
        <v>8.5866423252781876E-2</v>
      </c>
      <c r="E7" s="26">
        <f>'2'!E30/'1'!E21</f>
        <v>8.925115150050679E-2</v>
      </c>
      <c r="F7" s="26">
        <f>'2'!F30/'1'!F21</f>
        <v>8.7949941278209778E-2</v>
      </c>
      <c r="G7" s="26">
        <f>'2'!G30/'1'!G21</f>
        <v>7.4483348427294857E-2</v>
      </c>
      <c r="H7" s="26">
        <f>'2'!H30/'1'!H21</f>
        <v>8.6924111675482765E-2</v>
      </c>
      <c r="I7" s="26">
        <f>'2'!I30/'1'!I21</f>
        <v>8.4109645668471872E-2</v>
      </c>
    </row>
    <row r="8" spans="1:9" x14ac:dyDescent="0.25">
      <c r="A8" s="6" t="s">
        <v>83</v>
      </c>
      <c r="B8" s="26">
        <f>'2'!B30/'1'!B37</f>
        <v>6.716232979413507E-2</v>
      </c>
      <c r="C8" s="26">
        <f>'2'!C30/'1'!C37</f>
        <v>9.7152759292938692E-2</v>
      </c>
      <c r="D8" s="26">
        <f>'2'!D30/'1'!D37</f>
        <v>9.4001535446093354E-2</v>
      </c>
      <c r="E8" s="26">
        <f>'2'!E30/'1'!E37</f>
        <v>0.10203728549013037</v>
      </c>
      <c r="F8" s="26">
        <f>'2'!F30/'1'!F37</f>
        <v>0.10761317743711789</v>
      </c>
      <c r="G8" s="26">
        <f>'2'!G30/'1'!G37</f>
        <v>9.4924790505017037E-2</v>
      </c>
      <c r="H8" s="26">
        <f>'2'!H30/'1'!H37</f>
        <v>0.11017773253250084</v>
      </c>
      <c r="I8" s="26">
        <f>'2'!I30/'1'!I37</f>
        <v>0.10775286783554887</v>
      </c>
    </row>
    <row r="9" spans="1:9" x14ac:dyDescent="0.25">
      <c r="A9" s="6" t="s">
        <v>50</v>
      </c>
      <c r="B9" s="27">
        <f>'1'!B27/'1'!B37</f>
        <v>0</v>
      </c>
      <c r="C9" s="27">
        <f>'1'!C27/'1'!C37</f>
        <v>0</v>
      </c>
      <c r="D9" s="27">
        <f>'1'!D27/'1'!D37</f>
        <v>0</v>
      </c>
      <c r="E9" s="27">
        <f>'1'!E27/'1'!E37</f>
        <v>0</v>
      </c>
      <c r="F9" s="27">
        <f>'1'!F27/'1'!F37</f>
        <v>0</v>
      </c>
      <c r="G9" s="27">
        <f>'1'!G27/'1'!G37</f>
        <v>0</v>
      </c>
      <c r="H9" s="27">
        <f>'1'!H27/'1'!H37</f>
        <v>0</v>
      </c>
      <c r="I9" s="27">
        <f>'1'!I27/'1'!I37</f>
        <v>8.9507400454541582E-3</v>
      </c>
    </row>
    <row r="10" spans="1:9" x14ac:dyDescent="0.25">
      <c r="A10" s="6" t="s">
        <v>51</v>
      </c>
      <c r="B10" s="28">
        <f>'1'!B13/'1'!B29</f>
        <v>7.9900131437135542</v>
      </c>
      <c r="C10" s="28">
        <f>'1'!C13/'1'!C29</f>
        <v>6.1782678070215535</v>
      </c>
      <c r="D10" s="28">
        <f>'1'!D13/'1'!D29</f>
        <v>6.2735988271765528</v>
      </c>
      <c r="E10" s="28">
        <f>'1'!E13/'1'!E29</f>
        <v>4.5997326634670594</v>
      </c>
      <c r="F10" s="28">
        <f>'1'!F13/'1'!F29</f>
        <v>3.0591759324826011</v>
      </c>
      <c r="G10" s="28">
        <f>'1'!G13/'1'!G29</f>
        <v>2.9461158771548979</v>
      </c>
      <c r="H10" s="28">
        <f>'1'!H13/'1'!H29</f>
        <v>3.1448220423110267</v>
      </c>
      <c r="I10" s="28">
        <f>'1'!I13/'1'!I29</f>
        <v>3.0719284739055528</v>
      </c>
    </row>
    <row r="11" spans="1:9" x14ac:dyDescent="0.25">
      <c r="A11" s="6" t="s">
        <v>84</v>
      </c>
      <c r="B11" s="26">
        <f>'2'!B30/'2'!B6</f>
        <v>0.15046031097288312</v>
      </c>
      <c r="C11" s="26">
        <f>'2'!C30/'2'!C6</f>
        <v>0.18334435112560374</v>
      </c>
      <c r="D11" s="26">
        <f>'2'!D30/'2'!D6</f>
        <v>0.17037195907317498</v>
      </c>
      <c r="E11" s="26">
        <f>'2'!E30/'2'!E6</f>
        <v>0.16535036159242483</v>
      </c>
      <c r="F11" s="26">
        <f>'2'!F30/'2'!F6</f>
        <v>0.15086073137151979</v>
      </c>
      <c r="G11" s="26">
        <f>'2'!G30/'2'!G6</f>
        <v>0.12341214461493802</v>
      </c>
      <c r="H11" s="26">
        <f>'2'!H30/'2'!H6</f>
        <v>0.14909106208171816</v>
      </c>
      <c r="I11" s="26">
        <f>'2'!I30/'2'!I6</f>
        <v>0.1392614483895247</v>
      </c>
    </row>
    <row r="12" spans="1:9" x14ac:dyDescent="0.25">
      <c r="A12" t="s">
        <v>52</v>
      </c>
      <c r="B12" s="26">
        <f>'2'!B16/'2'!B6</f>
        <v>0.16498319516780544</v>
      </c>
      <c r="C12" s="26">
        <f>'2'!C16/'2'!C6</f>
        <v>0.17560996346844082</v>
      </c>
      <c r="D12" s="26">
        <f>'2'!D16/'2'!D6</f>
        <v>0.15705743766140717</v>
      </c>
      <c r="E12" s="26">
        <f>'2'!E16/'2'!E6</f>
        <v>0.16295492529853334</v>
      </c>
      <c r="F12" s="26">
        <f>'2'!F16/'2'!F6</f>
        <v>0.15248951944844116</v>
      </c>
      <c r="G12" s="26">
        <f>'2'!G16/'2'!G6</f>
        <v>0.16362802377296282</v>
      </c>
      <c r="H12" s="26">
        <f>'2'!H16/'2'!H6</f>
        <v>0.15397198689562727</v>
      </c>
      <c r="I12" s="26">
        <f>'2'!I16/'2'!I6</f>
        <v>0.15349260963004574</v>
      </c>
    </row>
    <row r="13" spans="1:9" x14ac:dyDescent="0.25">
      <c r="A13" s="6" t="s">
        <v>85</v>
      </c>
      <c r="B13" s="26">
        <f>'2'!B30/('1'!B37)</f>
        <v>6.716232979413507E-2</v>
      </c>
      <c r="C13" s="26">
        <f>'2'!C30/('1'!C37)</f>
        <v>9.7152759292938692E-2</v>
      </c>
      <c r="D13" s="26">
        <f>'2'!D30/('1'!D37)</f>
        <v>9.4001535446093354E-2</v>
      </c>
      <c r="E13" s="26">
        <f>'2'!E30/('1'!E37)</f>
        <v>0.10203728549013037</v>
      </c>
      <c r="F13" s="26">
        <f>'2'!F30/('1'!F37)</f>
        <v>0.10761317743711789</v>
      </c>
      <c r="G13" s="26">
        <f>'2'!G30/('1'!G37)</f>
        <v>9.4924790505017037E-2</v>
      </c>
      <c r="H13" s="26">
        <f>'2'!H30/('1'!H37)</f>
        <v>0.11017773253250084</v>
      </c>
      <c r="I13" s="26">
        <f>'2'!I30/('1'!I37)</f>
        <v>0.10775286783554887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2020-04-11T15:33:40Z</dcterms:modified>
</cp:coreProperties>
</file>