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3" l="1"/>
  <c r="H9" i="3"/>
  <c r="H12" i="3" s="1"/>
  <c r="H22" i="2"/>
  <c r="H25" i="2" s="1"/>
  <c r="H42" i="1"/>
  <c r="H56" i="1" s="1"/>
  <c r="H58" i="1" s="1"/>
  <c r="I12" i="3"/>
  <c r="I47" i="3" s="1"/>
  <c r="I25" i="3"/>
  <c r="H40" i="3"/>
  <c r="I40" i="3"/>
  <c r="H53" i="3"/>
  <c r="I53" i="3"/>
  <c r="H9" i="2"/>
  <c r="H16" i="2" s="1"/>
  <c r="H19" i="2" s="1"/>
  <c r="H21" i="2" s="1"/>
  <c r="I9" i="2"/>
  <c r="I16" i="2"/>
  <c r="I19" i="2" s="1"/>
  <c r="I25" i="2" s="1"/>
  <c r="H34" i="2"/>
  <c r="I34" i="2"/>
  <c r="H39" i="2"/>
  <c r="I39" i="2"/>
  <c r="H7" i="1"/>
  <c r="I7" i="1"/>
  <c r="H17" i="1"/>
  <c r="H26" i="1" s="1"/>
  <c r="I17" i="1"/>
  <c r="H29" i="1"/>
  <c r="H60" i="1" s="1"/>
  <c r="I29" i="1"/>
  <c r="H37" i="1"/>
  <c r="I37" i="1"/>
  <c r="I42" i="1"/>
  <c r="I60" i="1"/>
  <c r="H47" i="3" l="1"/>
  <c r="H42" i="3"/>
  <c r="H45" i="3" s="1"/>
  <c r="I42" i="3"/>
  <c r="I45" i="3" s="1"/>
  <c r="H41" i="2"/>
  <c r="H62" i="1"/>
  <c r="I29" i="2"/>
  <c r="I41" i="2"/>
  <c r="H29" i="2"/>
  <c r="H64" i="1"/>
  <c r="I26" i="1"/>
  <c r="I56" i="1"/>
  <c r="I58" i="1" s="1"/>
  <c r="C29" i="1"/>
  <c r="C60" i="1" s="1"/>
  <c r="D29" i="1"/>
  <c r="D60" i="1" s="1"/>
  <c r="E29" i="1"/>
  <c r="E60" i="1" s="1"/>
  <c r="F29" i="1"/>
  <c r="F60" i="1" s="1"/>
  <c r="G29" i="1"/>
  <c r="G60" i="1" s="1"/>
  <c r="B29" i="1"/>
  <c r="B60" i="1" s="1"/>
  <c r="I64" i="1" l="1"/>
  <c r="I62" i="1"/>
  <c r="E40" i="3"/>
  <c r="D40" i="3"/>
  <c r="B42" i="1"/>
  <c r="B7" i="1"/>
  <c r="C9" i="2" l="1"/>
  <c r="D9" i="2"/>
  <c r="E9" i="2"/>
  <c r="F9" i="2"/>
  <c r="F16" i="2" s="1"/>
  <c r="G9" i="2"/>
  <c r="G16" i="2" s="1"/>
  <c r="B9" i="2"/>
  <c r="C22" i="2"/>
  <c r="D22" i="2"/>
  <c r="E22" i="2"/>
  <c r="F22" i="2"/>
  <c r="G22" i="2"/>
  <c r="G25" i="2" s="1"/>
  <c r="G4" i="4" l="1"/>
  <c r="G5" i="4"/>
  <c r="G7" i="4"/>
  <c r="G53" i="3" l="1"/>
  <c r="G40" i="3"/>
  <c r="F53" i="3"/>
  <c r="F40" i="3"/>
  <c r="F25" i="3"/>
  <c r="E53" i="3"/>
  <c r="D53" i="3"/>
  <c r="D25" i="3"/>
  <c r="E25" i="3"/>
  <c r="G25" i="3"/>
  <c r="D9" i="3"/>
  <c r="D12" i="3" s="1"/>
  <c r="E9" i="3"/>
  <c r="E12" i="3" s="1"/>
  <c r="F9" i="3"/>
  <c r="F12" i="3" s="1"/>
  <c r="G9" i="3"/>
  <c r="G12" i="3" s="1"/>
  <c r="C40" i="3"/>
  <c r="C9" i="3"/>
  <c r="C12" i="3" s="1"/>
  <c r="C47" i="3" s="1"/>
  <c r="B9" i="3"/>
  <c r="B12" i="3" s="1"/>
  <c r="B47" i="3" s="1"/>
  <c r="G47" i="3" l="1"/>
  <c r="G42" i="3"/>
  <c r="G45" i="3" s="1"/>
  <c r="F47" i="3"/>
  <c r="F42" i="3"/>
  <c r="F45" i="3" s="1"/>
  <c r="E47" i="3"/>
  <c r="E42" i="3"/>
  <c r="E45" i="3" s="1"/>
  <c r="D47" i="3"/>
  <c r="D42" i="3"/>
  <c r="D45" i="3" s="1"/>
  <c r="C39" i="2"/>
  <c r="D39" i="2"/>
  <c r="F39" i="2"/>
  <c r="G39" i="2"/>
  <c r="C34" i="2"/>
  <c r="D34" i="2"/>
  <c r="F34" i="2"/>
  <c r="G34" i="2"/>
  <c r="C16" i="2"/>
  <c r="C19" i="2" s="1"/>
  <c r="C21" i="2" s="1"/>
  <c r="C25" i="2" s="1"/>
  <c r="C41" i="2" s="1"/>
  <c r="D16" i="2"/>
  <c r="D19" i="2" s="1"/>
  <c r="D21" i="2" s="1"/>
  <c r="D25" i="2" s="1"/>
  <c r="D41" i="2" s="1"/>
  <c r="E16" i="2"/>
  <c r="E19" i="2" s="1"/>
  <c r="E21" i="2" s="1"/>
  <c r="E25" i="2" s="1"/>
  <c r="E41" i="2" s="1"/>
  <c r="F19" i="2"/>
  <c r="F21" i="2" s="1"/>
  <c r="F25" i="2" s="1"/>
  <c r="F41" i="2" s="1"/>
  <c r="G19" i="2"/>
  <c r="G21" i="2" s="1"/>
  <c r="G41" i="2" s="1"/>
  <c r="E7" i="4" l="1"/>
  <c r="D7" i="4"/>
  <c r="C7" i="4"/>
  <c r="F7" i="4"/>
  <c r="B7" i="4"/>
  <c r="G42" i="1"/>
  <c r="F7" i="1"/>
  <c r="B4" i="4"/>
  <c r="C42" i="1"/>
  <c r="D42" i="1"/>
  <c r="E42" i="1"/>
  <c r="F42" i="1"/>
  <c r="C37" i="1"/>
  <c r="D37" i="1"/>
  <c r="E37" i="1"/>
  <c r="F37" i="1"/>
  <c r="G37" i="1"/>
  <c r="C4" i="4"/>
  <c r="D4" i="4"/>
  <c r="E4" i="4"/>
  <c r="F4" i="4"/>
  <c r="C17" i="1"/>
  <c r="D17" i="1"/>
  <c r="E17" i="1"/>
  <c r="F17" i="1"/>
  <c r="G17" i="1"/>
  <c r="F5" i="4" s="1"/>
  <c r="C7" i="1"/>
  <c r="D7" i="1"/>
  <c r="E7" i="1"/>
  <c r="G7" i="1"/>
  <c r="G26" i="1" s="1"/>
  <c r="B17" i="1"/>
  <c r="C25" i="3"/>
  <c r="B40" i="3"/>
  <c r="B39" i="2"/>
  <c r="B34" i="2"/>
  <c r="B22" i="2"/>
  <c r="E26" i="1" l="1"/>
  <c r="E5" i="4"/>
  <c r="C5" i="4"/>
  <c r="B5" i="4"/>
  <c r="E29" i="2"/>
  <c r="E8" i="4"/>
  <c r="E6" i="4"/>
  <c r="E3" i="4"/>
  <c r="C29" i="2"/>
  <c r="C6" i="4"/>
  <c r="C8" i="4"/>
  <c r="C3" i="4"/>
  <c r="D29" i="2"/>
  <c r="D6" i="4"/>
  <c r="D3" i="4"/>
  <c r="D8" i="4"/>
  <c r="G29" i="2"/>
  <c r="G2" i="4"/>
  <c r="G6" i="4"/>
  <c r="G8" i="4"/>
  <c r="G3" i="4"/>
  <c r="F29" i="2"/>
  <c r="F3" i="4"/>
  <c r="F8" i="4"/>
  <c r="F6" i="4"/>
  <c r="D5" i="4"/>
  <c r="C45" i="3"/>
  <c r="D26" i="1"/>
  <c r="D2" i="4" s="1"/>
  <c r="F26" i="1"/>
  <c r="F2" i="4" s="1"/>
  <c r="E56" i="1"/>
  <c r="E58" i="1" s="1"/>
  <c r="G56" i="1"/>
  <c r="G58" i="1" s="1"/>
  <c r="C56" i="1"/>
  <c r="C58" i="1" s="1"/>
  <c r="C26" i="1"/>
  <c r="C2" i="4" s="1"/>
  <c r="F56" i="1"/>
  <c r="F58" i="1" s="1"/>
  <c r="E2" i="4"/>
  <c r="D56" i="1"/>
  <c r="D58" i="1" s="1"/>
  <c r="B37" i="1"/>
  <c r="G62" i="1" l="1"/>
  <c r="G64" i="1"/>
  <c r="B26" i="1"/>
  <c r="B25" i="3" l="1"/>
  <c r="B42" i="3" l="1"/>
  <c r="B45" i="3" s="1"/>
  <c r="F64" i="1" l="1"/>
  <c r="B16" i="2"/>
  <c r="B19" i="2" s="1"/>
  <c r="B21" i="2" s="1"/>
  <c r="B25" i="2" s="1"/>
  <c r="B41" i="2" s="1"/>
  <c r="D62" i="1" l="1"/>
  <c r="E62" i="1"/>
  <c r="F62" i="1"/>
  <c r="E64" i="1"/>
  <c r="D64" i="1"/>
  <c r="B29" i="2" l="1"/>
  <c r="B6" i="4"/>
  <c r="B3" i="4"/>
  <c r="B8" i="4"/>
  <c r="B2" i="4"/>
  <c r="B56" i="1"/>
  <c r="B58" i="1" l="1"/>
  <c r="B62" i="1" s="1"/>
  <c r="C64" i="1"/>
  <c r="C62" i="1"/>
  <c r="B64" i="1" l="1"/>
</calcChain>
</file>

<file path=xl/sharedStrings.xml><?xml version="1.0" encoding="utf-8"?>
<sst xmlns="http://schemas.openxmlformats.org/spreadsheetml/2006/main" count="251" uniqueCount="124">
  <si>
    <t xml:space="preserve">STATEMENT OF FINANCIAL POSITION </t>
  </si>
  <si>
    <t>AS AT YEAR END</t>
  </si>
  <si>
    <t>ASSETS</t>
  </si>
  <si>
    <t>NON CURRENT ASSETS</t>
  </si>
  <si>
    <t xml:space="preserve">Property,Plant  and  Equipment </t>
  </si>
  <si>
    <t>CURRENT ASSETS</t>
  </si>
  <si>
    <t>TOTAL ASSETS</t>
  </si>
  <si>
    <t>EQUITY AND LIABILITIES</t>
  </si>
  <si>
    <t>Share Capital</t>
  </si>
  <si>
    <t>Retained Earnings</t>
  </si>
  <si>
    <t>TOTAL SHAREHOLDERS' EQUITY &amp; LIABILITIES</t>
  </si>
  <si>
    <t>STATEMENT OF PROFIT &amp; LOSS</t>
  </si>
  <si>
    <t>Gross Profit</t>
  </si>
  <si>
    <t>Operating Profit</t>
  </si>
  <si>
    <t>Total Liabilities</t>
  </si>
  <si>
    <t>Net assets value per share (NAVPS)</t>
  </si>
  <si>
    <t>Net Profit after Tax</t>
  </si>
  <si>
    <t>Inventories</t>
  </si>
  <si>
    <t>Advances, Deposits &amp; Pre-Payments</t>
  </si>
  <si>
    <t>CASH FLOW FROM OPERATING ACTIVITIES</t>
  </si>
  <si>
    <t>Net Cash Flow from Operating Activities</t>
  </si>
  <si>
    <t>CASH FLOW FROM INVESTING ACTIVITIES</t>
  </si>
  <si>
    <t>Net Cash Flow from Investing Activities</t>
  </si>
  <si>
    <t>CASH FLOW FROM FINANCING ACTIVITIES</t>
  </si>
  <si>
    <t>Capital Work in Progress</t>
  </si>
  <si>
    <t>Non Current Liabilities</t>
  </si>
  <si>
    <t>CURRENT LIABILITIES</t>
  </si>
  <si>
    <t>-</t>
  </si>
  <si>
    <t>Share Premium</t>
  </si>
  <si>
    <t>Total Equity</t>
  </si>
  <si>
    <t>Earning Per Share (adjusted EPS)</t>
  </si>
  <si>
    <t>Accounts Receivables</t>
  </si>
  <si>
    <t>Cash and Bank Balance</t>
  </si>
  <si>
    <t>Liabilities for Expenses</t>
  </si>
  <si>
    <t>Intangible Assests</t>
  </si>
  <si>
    <t>Other Receivables</t>
  </si>
  <si>
    <t xml:space="preserve">Operating Expenses </t>
  </si>
  <si>
    <t>General and Administrative Expenses</t>
  </si>
  <si>
    <t>Financial Expenses</t>
  </si>
  <si>
    <t>Non Operating Income</t>
  </si>
  <si>
    <t>Net Profit Before Tax and WPPF</t>
  </si>
  <si>
    <t>Less: Workers' Profit Participant Funds</t>
  </si>
  <si>
    <t>Net Profit Before Tax</t>
  </si>
  <si>
    <t>Income Tax Expenses:</t>
  </si>
  <si>
    <t>Profit Attributable to:</t>
  </si>
  <si>
    <t>Owner of the parent</t>
  </si>
  <si>
    <t>Minority Interest</t>
  </si>
  <si>
    <t>Total Comprehensive Income Attributable to:</t>
  </si>
  <si>
    <t>Revenue from Sales</t>
  </si>
  <si>
    <t>Cost of Sales</t>
  </si>
  <si>
    <t>Capital Work-in-Progress</t>
  </si>
  <si>
    <t>Check</t>
  </si>
  <si>
    <t>Deviation</t>
  </si>
  <si>
    <t>Share Money Deposits</t>
  </si>
  <si>
    <t>Barakatullah Electro Dynamics Limited</t>
  </si>
  <si>
    <t>Investment inSubsidiary</t>
  </si>
  <si>
    <t>IPO Expenses</t>
  </si>
  <si>
    <t>Pre Operating Expnses</t>
  </si>
  <si>
    <t>Term Loan - Long Term Portion</t>
  </si>
  <si>
    <t xml:space="preserve">Provision for gratuity </t>
  </si>
  <si>
    <t>Term loan- Short Term Portion</t>
  </si>
  <si>
    <t>Provision for tax</t>
  </si>
  <si>
    <t>Payable for Other Finance</t>
  </si>
  <si>
    <t>Accounts Payable</t>
  </si>
  <si>
    <t xml:space="preserve">Non Controlling Interest </t>
  </si>
  <si>
    <t>Other Payables</t>
  </si>
  <si>
    <t>Deferred Liability for Plant &amp; Machinery</t>
  </si>
  <si>
    <t>Payable for WPPF</t>
  </si>
  <si>
    <t>Bank Overdraft</t>
  </si>
  <si>
    <t>Subsidiary Company Balance</t>
  </si>
  <si>
    <t>Short Term Liabilities</t>
  </si>
  <si>
    <t>Investment in Marketable Securities - Held for Sale</t>
  </si>
  <si>
    <t>Fair Value Reserve</t>
  </si>
  <si>
    <t>Finance Lease Liability - Non current Maturity</t>
  </si>
  <si>
    <t>Finance Lease Liability -Current Maturity</t>
  </si>
  <si>
    <t>Fiancial Income</t>
  </si>
  <si>
    <t>Owners of the company</t>
  </si>
  <si>
    <t>Non controlling interest</t>
  </si>
  <si>
    <t>Basic Earnings per Share (par value Tk. 10 each)</t>
  </si>
  <si>
    <t>Other Income</t>
  </si>
  <si>
    <t>Other Provisionin Prior year's Income Tax Expenses</t>
  </si>
  <si>
    <t>Other Comprehensive Income /(loss) from Investment in Marketable Securities</t>
  </si>
  <si>
    <t>Total Comprehensive Income For the Year</t>
  </si>
  <si>
    <t>Cash Receipt from Customers</t>
  </si>
  <si>
    <t>Cash Paid to Suppliers</t>
  </si>
  <si>
    <t>Cash Generated from operating Activities</t>
  </si>
  <si>
    <t>Income Tax Expenses</t>
  </si>
  <si>
    <t>Payment against PPE</t>
  </si>
  <si>
    <t>Payment against Intangible Assests</t>
  </si>
  <si>
    <t>Minority Capital</t>
  </si>
  <si>
    <t>Net Cash Generated from Financing Activities</t>
  </si>
  <si>
    <t xml:space="preserve">Net Cash Inflow/(Outflow) for the year </t>
  </si>
  <si>
    <t>Opening Cash &amp; Cash Equivalents</t>
  </si>
  <si>
    <t>Closing Cash &amp; Cash Equivalents</t>
  </si>
  <si>
    <t>Net Operating Cash Flow per Share (NOCFPS)</t>
  </si>
  <si>
    <t xml:space="preserve">Bank Overdraft </t>
  </si>
  <si>
    <t xml:space="preserve">Payment of Term Loan </t>
  </si>
  <si>
    <t xml:space="preserve">Cash in Hand </t>
  </si>
  <si>
    <t xml:space="preserve">Cast at Bank </t>
  </si>
  <si>
    <t>FDR</t>
  </si>
  <si>
    <t>Payment for Acquisition of Subsidiaries</t>
  </si>
  <si>
    <t>Disposal of PPE</t>
  </si>
  <si>
    <t>Short term Liabilities</t>
  </si>
  <si>
    <t>Investment in Associate</t>
  </si>
  <si>
    <t xml:space="preserve">Payment for  Cash Dvidend for the previous financial year </t>
  </si>
  <si>
    <t>Interim Dividend paid to Minority shareholders</t>
  </si>
  <si>
    <t xml:space="preserve">Fianace Lease </t>
  </si>
  <si>
    <t>Investment in Marketable Securities</t>
  </si>
  <si>
    <t xml:space="preserve">Dividend Received </t>
  </si>
  <si>
    <t>Disposal of Associates</t>
  </si>
  <si>
    <t>Dividend Paid</t>
  </si>
  <si>
    <t>Cash available on BO A/C at year end</t>
  </si>
  <si>
    <t>Ratio</t>
  </si>
  <si>
    <t>ROA</t>
  </si>
  <si>
    <t>ROE</t>
  </si>
  <si>
    <t>Debt to Equity</t>
  </si>
  <si>
    <t>Current Ratio</t>
  </si>
  <si>
    <t>Net Mergin</t>
  </si>
  <si>
    <t>Operating Margin</t>
  </si>
  <si>
    <t>ROIC</t>
  </si>
  <si>
    <t>Goodwill on Acquisition</t>
  </si>
  <si>
    <t>Loss from Associates</t>
  </si>
  <si>
    <t>Loan Received/(Paid) from Related party</t>
  </si>
  <si>
    <t>Transaction with Subsidiary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</si>
</sst>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0" fontId="1" fillId="0" borderId="0" xfId="0" applyFont="1" applyFill="1" applyBorder="1"/>
    <xf numFmtId="0" fontId="0" fillId="0" borderId="0" xfId="0" applyFill="1"/>
    <xf numFmtId="15" fontId="2" fillId="0" borderId="0" xfId="0" applyNumberFormat="1" applyFont="1" applyFill="1"/>
    <xf numFmtId="0" fontId="2" fillId="0" borderId="0" xfId="0" applyFont="1" applyFill="1"/>
    <xf numFmtId="10" fontId="0" fillId="0" borderId="0" xfId="1" applyNumberFormat="1" applyFont="1"/>
    <xf numFmtId="0" fontId="0" fillId="0" borderId="0" xfId="0" applyFont="1" applyAlignment="1">
      <alignment wrapText="1"/>
    </xf>
    <xf numFmtId="3" fontId="2" fillId="0" borderId="0" xfId="0" applyNumberFormat="1" applyFont="1"/>
    <xf numFmtId="41" fontId="0" fillId="0" borderId="0" xfId="0" applyNumberFormat="1"/>
    <xf numFmtId="41" fontId="0" fillId="0" borderId="0" xfId="0" applyNumberFormat="1" applyFill="1"/>
    <xf numFmtId="41" fontId="1" fillId="0" borderId="1" xfId="0" applyNumberFormat="1" applyFont="1" applyBorder="1"/>
    <xf numFmtId="41" fontId="0" fillId="0" borderId="0" xfId="0" applyNumberFormat="1" applyAlignment="1">
      <alignment horizontal="right"/>
    </xf>
    <xf numFmtId="41" fontId="0" fillId="0" borderId="0" xfId="0" applyNumberFormat="1" applyAlignment="1">
      <alignment horizontal="center"/>
    </xf>
    <xf numFmtId="41" fontId="0" fillId="0" borderId="0" xfId="0" applyNumberFormat="1" applyFill="1" applyAlignment="1">
      <alignment horizontal="right"/>
    </xf>
    <xf numFmtId="41" fontId="0" fillId="0" borderId="0" xfId="0" applyNumberFormat="1" applyFill="1" applyAlignment="1">
      <alignment horizontal="center"/>
    </xf>
    <xf numFmtId="41" fontId="0" fillId="0" borderId="1" xfId="0" applyNumberFormat="1" applyBorder="1"/>
    <xf numFmtId="41" fontId="1" fillId="0" borderId="3" xfId="0" applyNumberFormat="1" applyFont="1" applyBorder="1"/>
    <xf numFmtId="41" fontId="0" fillId="0" borderId="0" xfId="0" applyNumberFormat="1" applyBorder="1"/>
    <xf numFmtId="41" fontId="0" fillId="0" borderId="0" xfId="0" applyNumberFormat="1" applyFill="1" applyBorder="1"/>
    <xf numFmtId="41" fontId="0" fillId="0" borderId="0" xfId="2" applyNumberFormat="1" applyFont="1"/>
    <xf numFmtId="41" fontId="1" fillId="0" borderId="6" xfId="0" applyNumberFormat="1" applyFont="1" applyBorder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/>
    <xf numFmtId="41" fontId="0" fillId="0" borderId="0" xfId="0" applyNumberFormat="1" applyFont="1" applyAlignment="1">
      <alignment horizontal="center"/>
    </xf>
    <xf numFmtId="41" fontId="1" fillId="0" borderId="0" xfId="0" applyNumberFormat="1" applyFont="1" applyFill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0" fillId="0" borderId="0" xfId="0" applyNumberFormat="1" applyFont="1" applyFill="1"/>
    <xf numFmtId="41" fontId="0" fillId="0" borderId="0" xfId="0" applyNumberFormat="1" applyBorder="1" applyAlignment="1">
      <alignment horizontal="center"/>
    </xf>
    <xf numFmtId="41" fontId="0" fillId="0" borderId="0" xfId="0" applyNumberFormat="1" applyFill="1" applyBorder="1" applyAlignment="1">
      <alignment horizontal="center"/>
    </xf>
    <xf numFmtId="41" fontId="1" fillId="0" borderId="0" xfId="0" applyNumberFormat="1" applyFont="1" applyBorder="1" applyAlignment="1">
      <alignment horizontal="center" vertical="center"/>
    </xf>
    <xf numFmtId="41" fontId="0" fillId="0" borderId="0" xfId="0" applyNumberFormat="1" applyFont="1" applyBorder="1" applyAlignment="1">
      <alignment horizontal="center"/>
    </xf>
    <xf numFmtId="41" fontId="0" fillId="0" borderId="0" xfId="0" applyNumberFormat="1" applyFont="1" applyFill="1" applyBorder="1"/>
    <xf numFmtId="41" fontId="1" fillId="0" borderId="1" xfId="0" applyNumberFormat="1" applyFont="1" applyFill="1" applyBorder="1"/>
    <xf numFmtId="41" fontId="0" fillId="0" borderId="0" xfId="0" applyNumberFormat="1" applyFont="1" applyFill="1" applyAlignment="1">
      <alignment horizontal="center"/>
    </xf>
    <xf numFmtId="43" fontId="0" fillId="0" borderId="0" xfId="0" applyNumberFormat="1"/>
    <xf numFmtId="43" fontId="1" fillId="0" borderId="2" xfId="0" applyNumberFormat="1" applyFont="1" applyBorder="1"/>
    <xf numFmtId="43" fontId="1" fillId="0" borderId="0" xfId="0" applyNumberFormat="1" applyFont="1"/>
    <xf numFmtId="41" fontId="2" fillId="0" borderId="0" xfId="0" applyNumberFormat="1" applyFont="1"/>
    <xf numFmtId="41" fontId="2" fillId="0" borderId="0" xfId="0" applyNumberFormat="1" applyFont="1" applyFill="1"/>
    <xf numFmtId="41" fontId="3" fillId="0" borderId="0" xfId="0" applyNumberFormat="1" applyFont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1" fillId="0" borderId="0" xfId="0" applyNumberFormat="1" applyFont="1" applyBorder="1" applyAlignment="1">
      <alignment horizontal="center"/>
    </xf>
    <xf numFmtId="41" fontId="0" fillId="0" borderId="4" xfId="0" applyNumberFormat="1" applyBorder="1" applyAlignment="1">
      <alignment horizontal="center"/>
    </xf>
    <xf numFmtId="41" fontId="0" fillId="0" borderId="1" xfId="0" applyNumberFormat="1" applyBorder="1" applyAlignment="1">
      <alignment horizontal="center"/>
    </xf>
    <xf numFmtId="41" fontId="0" fillId="0" borderId="1" xfId="0" applyNumberFormat="1" applyFill="1" applyBorder="1"/>
    <xf numFmtId="41" fontId="0" fillId="0" borderId="5" xfId="0" applyNumberFormat="1" applyBorder="1"/>
    <xf numFmtId="164" fontId="2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/>
    <xf numFmtId="41" fontId="1" fillId="0" borderId="7" xfId="0" applyNumberFormat="1" applyFont="1" applyBorder="1"/>
    <xf numFmtId="41" fontId="0" fillId="0" borderId="8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64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D27" sqref="D27"/>
    </sheetView>
  </sheetViews>
  <sheetFormatPr defaultRowHeight="15" x14ac:dyDescent="0.25"/>
  <cols>
    <col min="1" max="1" width="40.85546875" customWidth="1"/>
    <col min="2" max="4" width="18" bestFit="1" customWidth="1"/>
    <col min="5" max="6" width="18" style="9" bestFit="1" customWidth="1"/>
    <col min="7" max="7" width="14.140625" customWidth="1"/>
    <col min="8" max="8" width="15.28515625" bestFit="1" customWidth="1"/>
  </cols>
  <sheetData>
    <row r="2" spans="1:18" ht="15.75" x14ac:dyDescent="0.25">
      <c r="A2" s="3" t="s">
        <v>54</v>
      </c>
    </row>
    <row r="3" spans="1:18" ht="15.75" x14ac:dyDescent="0.25">
      <c r="A3" s="3" t="s">
        <v>0</v>
      </c>
    </row>
    <row r="4" spans="1:18" ht="15.75" x14ac:dyDescent="0.25">
      <c r="A4" s="3" t="s">
        <v>1</v>
      </c>
    </row>
    <row r="5" spans="1:18" ht="15.75" x14ac:dyDescent="0.25">
      <c r="B5" s="7">
        <v>41090</v>
      </c>
      <c r="C5" s="7">
        <v>41455</v>
      </c>
      <c r="D5" s="7">
        <v>41820</v>
      </c>
      <c r="E5" s="10">
        <v>42185</v>
      </c>
      <c r="F5" s="10">
        <v>42551</v>
      </c>
      <c r="G5" s="10">
        <v>42916</v>
      </c>
      <c r="H5" s="10">
        <v>43281</v>
      </c>
      <c r="I5" s="10">
        <v>43646</v>
      </c>
    </row>
    <row r="6" spans="1:18" x14ac:dyDescent="0.25">
      <c r="A6" s="1" t="s">
        <v>2</v>
      </c>
      <c r="B6" s="15"/>
      <c r="C6" s="15"/>
      <c r="D6" s="15"/>
      <c r="E6" s="16"/>
      <c r="F6" s="16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x14ac:dyDescent="0.25">
      <c r="A7" s="2" t="s">
        <v>3</v>
      </c>
      <c r="B7" s="28">
        <f t="shared" ref="B7:G7" si="0">SUM(B8:B15)</f>
        <v>2427726528</v>
      </c>
      <c r="C7" s="28">
        <f t="shared" si="0"/>
        <v>4875550726</v>
      </c>
      <c r="D7" s="28">
        <f t="shared" si="0"/>
        <v>5520375957</v>
      </c>
      <c r="E7" s="28">
        <f t="shared" si="0"/>
        <v>6173495917</v>
      </c>
      <c r="F7" s="28">
        <f t="shared" si="0"/>
        <v>5980581835</v>
      </c>
      <c r="G7" s="28">
        <f t="shared" si="0"/>
        <v>6013295059</v>
      </c>
      <c r="H7" s="28">
        <f t="shared" ref="H7:I7" si="1">SUM(H8:H15)</f>
        <v>6337713093</v>
      </c>
      <c r="I7" s="28">
        <f t="shared" si="1"/>
        <v>0</v>
      </c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t="s">
        <v>4</v>
      </c>
      <c r="B8" s="15">
        <v>1949217040</v>
      </c>
      <c r="C8" s="15">
        <v>1904576293</v>
      </c>
      <c r="D8" s="15">
        <v>4841536174</v>
      </c>
      <c r="E8" s="15">
        <v>5761443935</v>
      </c>
      <c r="F8" s="15">
        <v>5922031270</v>
      </c>
      <c r="G8" s="35">
        <v>5961118111</v>
      </c>
      <c r="H8" s="35">
        <v>6196766201</v>
      </c>
      <c r="I8" s="35"/>
      <c r="J8" s="15"/>
      <c r="K8" s="15"/>
      <c r="L8" s="15"/>
      <c r="M8" s="15"/>
      <c r="N8" s="15"/>
      <c r="O8" s="15"/>
      <c r="P8" s="15"/>
      <c r="Q8" s="15"/>
      <c r="R8" s="15"/>
    </row>
    <row r="9" spans="1:18" x14ac:dyDescent="0.25">
      <c r="A9" t="s">
        <v>34</v>
      </c>
      <c r="B9" s="15">
        <v>242959</v>
      </c>
      <c r="C9" s="15">
        <v>254376</v>
      </c>
      <c r="D9" s="15">
        <v>221959</v>
      </c>
      <c r="E9" s="15">
        <v>132459</v>
      </c>
      <c r="F9" s="15">
        <v>44208</v>
      </c>
      <c r="G9" s="15">
        <v>612000</v>
      </c>
      <c r="H9" s="15">
        <v>626167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t="s">
        <v>120</v>
      </c>
      <c r="B10" s="15"/>
      <c r="C10" s="15"/>
      <c r="D10" s="15"/>
      <c r="E10" s="15"/>
      <c r="F10" s="15"/>
      <c r="G10" s="15">
        <v>30147495</v>
      </c>
      <c r="H10" s="15">
        <v>31969000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x14ac:dyDescent="0.25">
      <c r="A11" t="s">
        <v>24</v>
      </c>
      <c r="B11" s="15">
        <v>18282290</v>
      </c>
      <c r="C11" s="15">
        <v>2438467852</v>
      </c>
      <c r="D11" s="19">
        <v>636977653</v>
      </c>
      <c r="E11" s="15">
        <v>378941386</v>
      </c>
      <c r="F11" s="42">
        <v>33208342</v>
      </c>
      <c r="G11" s="35"/>
      <c r="H11" s="35">
        <v>23476058</v>
      </c>
      <c r="I11" s="3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t="s">
        <v>55</v>
      </c>
      <c r="B12" s="15">
        <v>400000000</v>
      </c>
      <c r="C12" s="15">
        <v>481440000</v>
      </c>
      <c r="D12" s="15">
        <v>0</v>
      </c>
      <c r="E12" s="15" t="s">
        <v>27</v>
      </c>
      <c r="F12" s="15">
        <v>0</v>
      </c>
      <c r="G12" s="35">
        <v>0</v>
      </c>
      <c r="H12" s="35">
        <v>48712500</v>
      </c>
      <c r="I12" s="35"/>
      <c r="J12" s="15"/>
      <c r="K12" s="15"/>
      <c r="L12" s="15"/>
      <c r="M12" s="15"/>
      <c r="N12" s="15"/>
      <c r="O12" s="15"/>
      <c r="P12" s="15"/>
      <c r="Q12" s="15"/>
      <c r="R12" s="15"/>
    </row>
    <row r="13" spans="1:18" x14ac:dyDescent="0.25">
      <c r="A13" t="s">
        <v>103</v>
      </c>
      <c r="B13" s="15"/>
      <c r="C13" s="15"/>
      <c r="D13" s="15"/>
      <c r="E13" s="15">
        <v>510000</v>
      </c>
      <c r="F13" s="15">
        <v>960000</v>
      </c>
      <c r="G13" s="35"/>
      <c r="H13" s="35">
        <v>17666276</v>
      </c>
      <c r="I13" s="3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t="s">
        <v>56</v>
      </c>
      <c r="B14" s="15">
        <v>23963976</v>
      </c>
      <c r="C14" s="15">
        <v>17712504</v>
      </c>
      <c r="D14" s="15">
        <v>11461032</v>
      </c>
      <c r="E14" s="15">
        <v>5209560</v>
      </c>
      <c r="F14" s="42" t="s">
        <v>27</v>
      </c>
      <c r="G14" s="19" t="s">
        <v>27</v>
      </c>
      <c r="H14" s="19"/>
      <c r="I14" s="19"/>
      <c r="J14" s="15"/>
      <c r="K14" s="15"/>
      <c r="L14" s="15"/>
      <c r="M14" s="15"/>
      <c r="N14" s="15"/>
      <c r="O14" s="15"/>
      <c r="P14" s="15"/>
      <c r="Q14" s="15"/>
      <c r="R14" s="15"/>
    </row>
    <row r="15" spans="1:18" x14ac:dyDescent="0.25">
      <c r="A15" t="s">
        <v>57</v>
      </c>
      <c r="B15" s="15">
        <v>36020263</v>
      </c>
      <c r="C15" s="15">
        <v>33099701</v>
      </c>
      <c r="D15" s="15">
        <v>30179139</v>
      </c>
      <c r="E15" s="15">
        <v>27258577</v>
      </c>
      <c r="F15" s="15">
        <v>24338015</v>
      </c>
      <c r="G15" s="19">
        <v>21417453</v>
      </c>
      <c r="H15" s="19">
        <v>18496891</v>
      </c>
      <c r="I15" s="19"/>
      <c r="J15" s="15"/>
      <c r="K15" s="15"/>
      <c r="L15" s="15"/>
      <c r="M15" s="15"/>
      <c r="N15" s="15"/>
      <c r="O15" s="15"/>
      <c r="P15" s="15"/>
      <c r="Q15" s="15"/>
      <c r="R15" s="15"/>
    </row>
    <row r="16" spans="1:18" x14ac:dyDescent="0.25">
      <c r="B16" s="15"/>
      <c r="C16" s="15"/>
      <c r="D16" s="15"/>
      <c r="E16" s="16"/>
      <c r="F16" s="16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x14ac:dyDescent="0.25">
      <c r="A17" s="2" t="s">
        <v>5</v>
      </c>
      <c r="B17" s="28">
        <f t="shared" ref="B17:G17" si="2">SUM(B18:B24)</f>
        <v>958690312</v>
      </c>
      <c r="C17" s="28">
        <f t="shared" si="2"/>
        <v>599431940</v>
      </c>
      <c r="D17" s="28">
        <f t="shared" si="2"/>
        <v>2110210043</v>
      </c>
      <c r="E17" s="28">
        <f t="shared" si="2"/>
        <v>2168132816</v>
      </c>
      <c r="F17" s="28">
        <f t="shared" si="2"/>
        <v>2273735211</v>
      </c>
      <c r="G17" s="28">
        <f t="shared" si="2"/>
        <v>2766230092</v>
      </c>
      <c r="H17" s="28">
        <f t="shared" ref="H17:I17" si="3">SUM(H18:H24)</f>
        <v>3836108164</v>
      </c>
      <c r="I17" s="28">
        <f t="shared" si="3"/>
        <v>0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5" t="s">
        <v>17</v>
      </c>
      <c r="B18" s="30">
        <v>78012885</v>
      </c>
      <c r="C18" s="15">
        <v>179058517</v>
      </c>
      <c r="D18" s="30">
        <v>686187581</v>
      </c>
      <c r="E18" s="15">
        <v>877796031</v>
      </c>
      <c r="F18" s="15">
        <v>856472211</v>
      </c>
      <c r="G18" s="35">
        <v>954028350</v>
      </c>
      <c r="H18" s="35">
        <v>1030053744</v>
      </c>
      <c r="I18" s="35"/>
      <c r="J18" s="15"/>
      <c r="K18" s="15"/>
      <c r="L18" s="15"/>
      <c r="M18" s="15"/>
      <c r="N18" s="15"/>
      <c r="O18" s="15"/>
      <c r="P18" s="15"/>
      <c r="Q18" s="15"/>
      <c r="R18" s="15"/>
    </row>
    <row r="19" spans="1:18" x14ac:dyDescent="0.25">
      <c r="A19" s="5" t="s">
        <v>71</v>
      </c>
      <c r="B19" s="31" t="s">
        <v>27</v>
      </c>
      <c r="C19" s="31" t="s">
        <v>27</v>
      </c>
      <c r="D19" s="31" t="s">
        <v>27</v>
      </c>
      <c r="E19" s="19" t="s">
        <v>27</v>
      </c>
      <c r="F19" s="19" t="s">
        <v>27</v>
      </c>
      <c r="G19" s="35">
        <v>13374031</v>
      </c>
      <c r="H19" s="35">
        <v>3601600</v>
      </c>
      <c r="I19" s="3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t="s">
        <v>31</v>
      </c>
      <c r="B20" s="30">
        <v>146243832</v>
      </c>
      <c r="C20" s="15">
        <v>219567275</v>
      </c>
      <c r="D20" s="30">
        <v>1199914996</v>
      </c>
      <c r="E20" s="15">
        <v>949516228</v>
      </c>
      <c r="F20" s="15">
        <v>894899779</v>
      </c>
      <c r="G20" s="16">
        <v>1030061653</v>
      </c>
      <c r="H20" s="16">
        <v>1108411941</v>
      </c>
      <c r="I20" s="16"/>
      <c r="J20" s="15"/>
      <c r="K20" s="15"/>
      <c r="L20" s="15"/>
      <c r="M20" s="15"/>
      <c r="N20" s="15"/>
      <c r="O20" s="15"/>
      <c r="P20" s="15"/>
      <c r="Q20" s="15"/>
      <c r="R20" s="15"/>
    </row>
    <row r="21" spans="1:18" x14ac:dyDescent="0.25">
      <c r="A21" t="s">
        <v>18</v>
      </c>
      <c r="B21" s="15">
        <v>485953997</v>
      </c>
      <c r="C21" s="15">
        <v>8578415</v>
      </c>
      <c r="D21" s="15">
        <v>202058482</v>
      </c>
      <c r="E21" s="15">
        <v>192262829</v>
      </c>
      <c r="F21" s="15">
        <v>264970258</v>
      </c>
      <c r="G21" s="16">
        <v>249122000</v>
      </c>
      <c r="H21" s="16">
        <v>819314924</v>
      </c>
      <c r="I21" s="16"/>
      <c r="J21" s="15"/>
      <c r="K21" s="15"/>
      <c r="L21" s="15"/>
      <c r="M21" s="15"/>
      <c r="N21" s="15"/>
      <c r="O21" s="15"/>
      <c r="P21" s="15"/>
      <c r="Q21" s="15"/>
      <c r="R21" s="15"/>
    </row>
    <row r="22" spans="1:18" x14ac:dyDescent="0.25">
      <c r="A22" t="s">
        <v>35</v>
      </c>
      <c r="B22" s="18"/>
      <c r="C22" s="15">
        <v>183924083</v>
      </c>
      <c r="D22" s="15">
        <v>267784</v>
      </c>
      <c r="E22" s="15">
        <v>27284950</v>
      </c>
      <c r="F22" s="15">
        <v>117462066</v>
      </c>
      <c r="G22" s="16">
        <v>414616629</v>
      </c>
      <c r="H22" s="16">
        <v>438834872</v>
      </c>
      <c r="I22" s="16"/>
      <c r="J22" s="15"/>
      <c r="K22" s="15"/>
      <c r="L22" s="15"/>
      <c r="M22" s="15"/>
      <c r="N22" s="15"/>
      <c r="O22" s="15"/>
      <c r="P22" s="15"/>
      <c r="Q22" s="15"/>
      <c r="R22" s="15"/>
    </row>
    <row r="23" spans="1:18" x14ac:dyDescent="0.25">
      <c r="A23" t="s">
        <v>32</v>
      </c>
      <c r="B23" s="15">
        <v>248479598</v>
      </c>
      <c r="C23" s="15">
        <v>8303650</v>
      </c>
      <c r="D23" s="15">
        <v>21781200</v>
      </c>
      <c r="E23" s="15">
        <v>121272778</v>
      </c>
      <c r="F23" s="15">
        <v>139930897</v>
      </c>
      <c r="G23" s="16">
        <v>105027429</v>
      </c>
      <c r="H23" s="16">
        <v>134067192</v>
      </c>
      <c r="I23" s="16"/>
      <c r="J23" s="15"/>
      <c r="K23" s="15"/>
      <c r="L23" s="15"/>
      <c r="M23" s="15"/>
      <c r="N23" s="15"/>
      <c r="O23" s="15"/>
      <c r="P23" s="15"/>
      <c r="Q23" s="15"/>
      <c r="R23" s="15"/>
    </row>
    <row r="24" spans="1:18" x14ac:dyDescent="0.25">
      <c r="A24" t="s">
        <v>69</v>
      </c>
      <c r="B24" s="19" t="s">
        <v>27</v>
      </c>
      <c r="C24" s="19" t="s">
        <v>27</v>
      </c>
      <c r="D24" s="19" t="s">
        <v>27</v>
      </c>
      <c r="E24" s="21" t="s">
        <v>27</v>
      </c>
      <c r="F24" s="21" t="s">
        <v>27</v>
      </c>
      <c r="G24" s="16"/>
      <c r="H24" s="16">
        <v>301823891</v>
      </c>
      <c r="I24" s="16"/>
      <c r="J24" s="15"/>
      <c r="K24" s="15"/>
      <c r="L24" s="15"/>
      <c r="M24" s="15"/>
      <c r="N24" s="15"/>
      <c r="O24" s="15"/>
      <c r="P24" s="15"/>
      <c r="Q24" s="15"/>
      <c r="R24" s="15"/>
    </row>
    <row r="25" spans="1:18" x14ac:dyDescent="0.25">
      <c r="B25" s="15"/>
      <c r="C25" s="15"/>
      <c r="D25" s="15"/>
      <c r="E25" s="16"/>
      <c r="F25" s="16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 x14ac:dyDescent="0.25">
      <c r="A26" s="2" t="s">
        <v>6</v>
      </c>
      <c r="B26" s="28">
        <f>SUM(B7,B17)</f>
        <v>3386416840</v>
      </c>
      <c r="C26" s="28">
        <f>SUM(C7,C17)</f>
        <v>5474982666</v>
      </c>
      <c r="D26" s="28">
        <f>SUM(D7,D17)</f>
        <v>7630586000</v>
      </c>
      <c r="E26" s="28">
        <f>SUM(E7,E17)+1</f>
        <v>8341628734</v>
      </c>
      <c r="F26" s="28">
        <f>SUM(F7,F17)</f>
        <v>8254317046</v>
      </c>
      <c r="G26" s="28">
        <f>SUM(G7,G17)</f>
        <v>8779525151</v>
      </c>
      <c r="H26" s="28">
        <f t="shared" ref="H26:I26" si="4">SUM(H7,H17)</f>
        <v>10173821257</v>
      </c>
      <c r="I26" s="28">
        <f t="shared" si="4"/>
        <v>0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x14ac:dyDescent="0.25">
      <c r="B27" s="15"/>
      <c r="C27" s="15"/>
      <c r="D27" s="15"/>
      <c r="E27" s="16"/>
      <c r="F27" s="1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 ht="15.75" x14ac:dyDescent="0.25">
      <c r="A28" s="4" t="s">
        <v>7</v>
      </c>
      <c r="B28" s="15"/>
      <c r="C28" s="15"/>
      <c r="D28" s="15"/>
      <c r="E28" s="16"/>
      <c r="F28" s="16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25">
      <c r="A29" s="2" t="s">
        <v>29</v>
      </c>
      <c r="B29" s="28">
        <f>SUM(B30:B33)</f>
        <v>2234278833</v>
      </c>
      <c r="C29" s="28">
        <f t="shared" ref="C29:G29" si="5">SUM(C30:C33)</f>
        <v>2425728692</v>
      </c>
      <c r="D29" s="28">
        <f t="shared" si="5"/>
        <v>2550221674</v>
      </c>
      <c r="E29" s="28">
        <f t="shared" si="5"/>
        <v>2974327150</v>
      </c>
      <c r="F29" s="28">
        <f t="shared" si="5"/>
        <v>3290658788</v>
      </c>
      <c r="G29" s="28">
        <f t="shared" si="5"/>
        <v>3499852767</v>
      </c>
      <c r="H29" s="28">
        <f t="shared" ref="H29:I29" si="6">SUM(H30:H33)</f>
        <v>3760142731</v>
      </c>
      <c r="I29" s="28">
        <f t="shared" si="6"/>
        <v>0</v>
      </c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25">
      <c r="A30" t="s">
        <v>8</v>
      </c>
      <c r="B30" s="15">
        <v>1032000000</v>
      </c>
      <c r="C30" s="15">
        <v>1248720000</v>
      </c>
      <c r="D30" s="15">
        <v>1311156000</v>
      </c>
      <c r="E30" s="15">
        <v>1534052520</v>
      </c>
      <c r="F30" s="15">
        <v>1656776720</v>
      </c>
      <c r="G30" s="16">
        <v>1739615550</v>
      </c>
      <c r="H30" s="16">
        <v>2000557880</v>
      </c>
      <c r="I30" s="16"/>
      <c r="J30" s="15"/>
      <c r="K30" s="15"/>
      <c r="L30" s="15"/>
      <c r="M30" s="15"/>
      <c r="N30" s="15"/>
      <c r="O30" s="15"/>
      <c r="P30" s="15"/>
      <c r="Q30" s="15"/>
      <c r="R30" s="15"/>
    </row>
    <row r="31" spans="1:18" x14ac:dyDescent="0.25">
      <c r="A31" t="s">
        <v>28</v>
      </c>
      <c r="B31" s="15">
        <v>970000000</v>
      </c>
      <c r="C31" s="15">
        <v>970000000</v>
      </c>
      <c r="D31" s="15">
        <v>970000000</v>
      </c>
      <c r="E31" s="15">
        <v>970000000</v>
      </c>
      <c r="F31" s="15">
        <v>970000000</v>
      </c>
      <c r="G31" s="16">
        <v>970000000</v>
      </c>
      <c r="H31" s="16">
        <v>970000000</v>
      </c>
      <c r="I31" s="16"/>
      <c r="J31" s="15"/>
      <c r="K31" s="15"/>
      <c r="L31" s="15"/>
      <c r="M31" s="15"/>
      <c r="N31" s="15"/>
      <c r="O31" s="15"/>
      <c r="P31" s="15"/>
      <c r="Q31" s="15"/>
      <c r="R31" s="15"/>
    </row>
    <row r="32" spans="1:18" x14ac:dyDescent="0.25">
      <c r="A32" t="s">
        <v>72</v>
      </c>
      <c r="B32" s="15">
        <v>0</v>
      </c>
      <c r="C32" s="15"/>
      <c r="D32" s="15"/>
      <c r="E32" s="15"/>
      <c r="F32" s="15"/>
      <c r="G32" s="15">
        <v>-59057</v>
      </c>
      <c r="H32" s="15">
        <v>-217157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 x14ac:dyDescent="0.25">
      <c r="A33" t="s">
        <v>9</v>
      </c>
      <c r="B33" s="18">
        <v>232278833</v>
      </c>
      <c r="C33" s="15">
        <v>207008692</v>
      </c>
      <c r="D33" s="19">
        <v>269065674</v>
      </c>
      <c r="E33" s="19">
        <v>470274630</v>
      </c>
      <c r="F33" s="19">
        <v>663882068</v>
      </c>
      <c r="G33" s="16">
        <v>790296274</v>
      </c>
      <c r="H33" s="16">
        <v>789802008</v>
      </c>
      <c r="I33" s="16"/>
      <c r="J33" s="15"/>
      <c r="K33" s="15"/>
      <c r="L33" s="15"/>
      <c r="M33" s="15"/>
      <c r="N33" s="15"/>
      <c r="O33" s="15"/>
      <c r="P33" s="15"/>
      <c r="Q33" s="15"/>
      <c r="R33" s="15"/>
    </row>
    <row r="34" spans="1:18" x14ac:dyDescent="0.25">
      <c r="B34" s="15"/>
      <c r="C34" s="15"/>
      <c r="D34" s="15"/>
      <c r="E34" s="16"/>
      <c r="F34" s="16"/>
      <c r="G34" s="16"/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5"/>
    </row>
    <row r="35" spans="1:18" x14ac:dyDescent="0.25">
      <c r="A35" s="5" t="s">
        <v>64</v>
      </c>
      <c r="B35" s="15">
        <v>597185092</v>
      </c>
      <c r="C35" s="15">
        <v>786740685</v>
      </c>
      <c r="D35" s="19">
        <v>488139110</v>
      </c>
      <c r="E35" s="21">
        <v>632203906</v>
      </c>
      <c r="F35" s="21">
        <v>726278701</v>
      </c>
      <c r="G35" s="21">
        <v>802120236</v>
      </c>
      <c r="H35" s="21">
        <v>877191969</v>
      </c>
      <c r="I35" s="21"/>
      <c r="J35" s="15"/>
      <c r="K35" s="15"/>
      <c r="L35" s="15"/>
      <c r="M35" s="15"/>
      <c r="N35" s="15"/>
      <c r="O35" s="15"/>
      <c r="P35" s="15"/>
      <c r="Q35" s="15"/>
      <c r="R35" s="15"/>
    </row>
    <row r="36" spans="1:18" x14ac:dyDescent="0.25">
      <c r="B36" s="15"/>
      <c r="C36" s="15"/>
      <c r="D36" s="15"/>
      <c r="E36" s="16"/>
      <c r="F36" s="16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x14ac:dyDescent="0.25">
      <c r="A37" s="2" t="s">
        <v>25</v>
      </c>
      <c r="B37" s="28">
        <f t="shared" ref="B37:G37" si="7">SUM(B38:B40)</f>
        <v>354375779</v>
      </c>
      <c r="C37" s="28">
        <f t="shared" si="7"/>
        <v>249945242</v>
      </c>
      <c r="D37" s="28">
        <f t="shared" si="7"/>
        <v>3092389073</v>
      </c>
      <c r="E37" s="28">
        <f t="shared" si="7"/>
        <v>3229911000</v>
      </c>
      <c r="F37" s="28">
        <f t="shared" si="7"/>
        <v>3109918629</v>
      </c>
      <c r="G37" s="28">
        <f t="shared" si="7"/>
        <v>2703792065</v>
      </c>
      <c r="H37" s="28">
        <f t="shared" ref="H37:I37" si="8">SUM(H38:H40)</f>
        <v>2457041294</v>
      </c>
      <c r="I37" s="28">
        <f t="shared" si="8"/>
        <v>0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x14ac:dyDescent="0.25">
      <c r="A38" t="s">
        <v>58</v>
      </c>
      <c r="B38" s="15">
        <v>352491790</v>
      </c>
      <c r="C38" s="15">
        <v>246989264</v>
      </c>
      <c r="D38" s="15">
        <v>3080619905</v>
      </c>
      <c r="E38" s="15">
        <v>3219514997</v>
      </c>
      <c r="F38" s="15">
        <v>3100293873</v>
      </c>
      <c r="G38" s="15">
        <v>2690784227</v>
      </c>
      <c r="H38" s="15">
        <v>2436990095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25">
      <c r="A39" t="s">
        <v>73</v>
      </c>
      <c r="B39" s="20"/>
      <c r="C39" s="21"/>
      <c r="D39" s="21">
        <v>7402579</v>
      </c>
      <c r="E39" s="21">
        <v>4848327</v>
      </c>
      <c r="F39" s="21">
        <v>1918097</v>
      </c>
      <c r="G39" s="21">
        <v>2303071</v>
      </c>
      <c r="H39" s="21">
        <v>1774396</v>
      </c>
      <c r="I39" s="21"/>
      <c r="J39" s="15"/>
      <c r="K39" s="15"/>
      <c r="L39" s="15"/>
      <c r="M39" s="15"/>
      <c r="N39" s="15"/>
      <c r="O39" s="15"/>
      <c r="P39" s="15"/>
      <c r="Q39" s="15"/>
      <c r="R39" s="15"/>
    </row>
    <row r="40" spans="1:18" x14ac:dyDescent="0.25">
      <c r="A40" t="s">
        <v>59</v>
      </c>
      <c r="B40" s="15">
        <v>1883989</v>
      </c>
      <c r="C40" s="15">
        <v>2955978</v>
      </c>
      <c r="D40" s="15">
        <v>4366589</v>
      </c>
      <c r="E40" s="15">
        <v>5547676</v>
      </c>
      <c r="F40" s="15">
        <v>7706659</v>
      </c>
      <c r="G40" s="15">
        <v>10704767</v>
      </c>
      <c r="H40" s="15">
        <v>18276803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spans="1:18" x14ac:dyDescent="0.25">
      <c r="B41" s="15"/>
      <c r="C41" s="15"/>
      <c r="D41" s="15"/>
      <c r="E41" s="16"/>
      <c r="F41" s="16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spans="1:18" x14ac:dyDescent="0.25">
      <c r="A42" s="2" t="s">
        <v>26</v>
      </c>
      <c r="B42" s="28">
        <f>SUM(B43:B54)</f>
        <v>200577136</v>
      </c>
      <c r="C42" s="28">
        <f t="shared" ref="C42:G42" si="9">SUM(C43:C54)</f>
        <v>2012568047</v>
      </c>
      <c r="D42" s="28">
        <f t="shared" si="9"/>
        <v>1499836143</v>
      </c>
      <c r="E42" s="28">
        <f t="shared" si="9"/>
        <v>1505186678</v>
      </c>
      <c r="F42" s="28">
        <f t="shared" si="9"/>
        <v>1127460928</v>
      </c>
      <c r="G42" s="28">
        <f t="shared" si="9"/>
        <v>1773760083</v>
      </c>
      <c r="H42" s="28">
        <f>SUM(H43:H54)</f>
        <v>3079445263</v>
      </c>
      <c r="I42" s="28">
        <f t="shared" ref="I42" si="10">SUM(I43:I54)</f>
        <v>0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x14ac:dyDescent="0.25">
      <c r="A43" t="s">
        <v>60</v>
      </c>
      <c r="B43" s="18">
        <v>105502524</v>
      </c>
      <c r="C43" s="15">
        <v>105502524</v>
      </c>
      <c r="D43" s="15">
        <v>189985804</v>
      </c>
      <c r="E43" s="15">
        <v>387975613</v>
      </c>
      <c r="F43" s="15">
        <v>453159214</v>
      </c>
      <c r="G43" s="15">
        <v>464171016</v>
      </c>
      <c r="H43" s="15">
        <v>502670464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5">
      <c r="A44" t="s">
        <v>74</v>
      </c>
      <c r="B44" s="18"/>
      <c r="C44" s="19"/>
      <c r="D44" s="19">
        <v>2003335</v>
      </c>
      <c r="E44" s="19">
        <v>2554234</v>
      </c>
      <c r="F44" s="19">
        <v>2928519</v>
      </c>
      <c r="G44" s="19">
        <v>2397373</v>
      </c>
      <c r="H44" s="19">
        <v>528676</v>
      </c>
      <c r="I44" s="19"/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25">
      <c r="A45" t="s">
        <v>70</v>
      </c>
      <c r="B45" s="18" t="s">
        <v>27</v>
      </c>
      <c r="C45" s="19" t="s">
        <v>27</v>
      </c>
      <c r="D45" s="19">
        <v>1180649566</v>
      </c>
      <c r="E45" s="19">
        <v>975485556</v>
      </c>
      <c r="F45" s="19">
        <v>484716916</v>
      </c>
      <c r="G45" s="19">
        <v>768901808</v>
      </c>
      <c r="H45" s="19">
        <v>1576139819</v>
      </c>
      <c r="I45" s="19"/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5">
      <c r="A46" t="s">
        <v>69</v>
      </c>
      <c r="B46" s="18" t="s">
        <v>27</v>
      </c>
      <c r="C46" s="19" t="s">
        <v>27</v>
      </c>
      <c r="D46" s="19" t="s">
        <v>27</v>
      </c>
      <c r="E46" s="19">
        <v>4503599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5">
      <c r="A47" t="s">
        <v>33</v>
      </c>
      <c r="B47" s="18">
        <v>741070</v>
      </c>
      <c r="C47" s="15">
        <v>224915</v>
      </c>
      <c r="D47" s="15">
        <v>581718</v>
      </c>
      <c r="E47" s="15"/>
      <c r="F47" s="15">
        <v>750306</v>
      </c>
      <c r="G47" s="15">
        <v>4876500</v>
      </c>
      <c r="H47" s="15">
        <v>102644688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5">
      <c r="A48" t="s">
        <v>61</v>
      </c>
      <c r="B48" s="18">
        <v>35213972</v>
      </c>
      <c r="C48" s="15">
        <v>30526119</v>
      </c>
      <c r="D48" s="15">
        <v>54089365</v>
      </c>
      <c r="E48" s="15">
        <v>67158418</v>
      </c>
      <c r="F48" s="15">
        <v>114849173</v>
      </c>
      <c r="G48" s="16">
        <v>43608227</v>
      </c>
      <c r="H48" s="16">
        <v>16527465</v>
      </c>
      <c r="I48" s="16"/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25">
      <c r="A49" t="s">
        <v>62</v>
      </c>
      <c r="B49" s="18">
        <v>15759630</v>
      </c>
      <c r="C49" s="15">
        <v>10928114</v>
      </c>
      <c r="D49" s="19" t="s">
        <v>27</v>
      </c>
      <c r="E49" s="15"/>
      <c r="F49" s="21"/>
      <c r="G49" s="19"/>
      <c r="H49" s="19"/>
      <c r="I49" s="19"/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25">
      <c r="A50" t="s">
        <v>67</v>
      </c>
      <c r="B50" s="18"/>
      <c r="C50" s="19" t="s">
        <v>27</v>
      </c>
      <c r="D50" s="15">
        <v>13344371</v>
      </c>
      <c r="E50" s="15">
        <v>16184549</v>
      </c>
      <c r="F50" s="15">
        <v>19653422</v>
      </c>
      <c r="G50" s="16">
        <v>20877550</v>
      </c>
      <c r="H50" s="16">
        <v>19734790</v>
      </c>
      <c r="I50" s="16"/>
      <c r="J50" s="15"/>
      <c r="K50" s="15"/>
      <c r="L50" s="15"/>
      <c r="M50" s="15"/>
      <c r="N50" s="15"/>
      <c r="O50" s="15"/>
      <c r="P50" s="15"/>
      <c r="Q50" s="15"/>
      <c r="R50" s="15"/>
    </row>
    <row r="51" spans="1:18" x14ac:dyDescent="0.25">
      <c r="A51" t="s">
        <v>68</v>
      </c>
      <c r="B51" s="18"/>
      <c r="C51" s="19" t="s">
        <v>27</v>
      </c>
      <c r="D51" s="15"/>
      <c r="E51" s="21"/>
      <c r="F51" s="21"/>
      <c r="G51" s="19"/>
      <c r="H51" s="19"/>
      <c r="I51" s="19"/>
      <c r="J51" s="15"/>
      <c r="K51" s="15"/>
      <c r="L51" s="15"/>
      <c r="M51" s="15"/>
      <c r="N51" s="15"/>
      <c r="O51" s="15"/>
      <c r="P51" s="15"/>
      <c r="Q51" s="15"/>
      <c r="R51" s="15"/>
    </row>
    <row r="52" spans="1:18" x14ac:dyDescent="0.25">
      <c r="A52" t="s">
        <v>63</v>
      </c>
      <c r="B52" s="18">
        <v>43311940</v>
      </c>
      <c r="C52" s="15">
        <v>88355137</v>
      </c>
      <c r="D52" s="15">
        <v>59114078</v>
      </c>
      <c r="E52" s="15">
        <v>51271803</v>
      </c>
      <c r="F52" s="15">
        <v>51343919</v>
      </c>
      <c r="G52" s="16">
        <v>466615589</v>
      </c>
      <c r="H52" s="16">
        <v>859623277</v>
      </c>
      <c r="I52" s="16"/>
      <c r="J52" s="15"/>
      <c r="K52" s="15"/>
      <c r="L52" s="15"/>
      <c r="M52" s="15"/>
      <c r="N52" s="15"/>
      <c r="O52" s="15"/>
      <c r="P52" s="15"/>
      <c r="Q52" s="15"/>
      <c r="R52" s="15"/>
    </row>
    <row r="53" spans="1:18" x14ac:dyDescent="0.25">
      <c r="A53" t="s">
        <v>65</v>
      </c>
      <c r="B53" s="18">
        <v>48000</v>
      </c>
      <c r="C53" s="15">
        <v>48000</v>
      </c>
      <c r="D53" s="15">
        <v>67906</v>
      </c>
      <c r="E53" s="15">
        <v>52906</v>
      </c>
      <c r="F53" s="15">
        <v>59459</v>
      </c>
      <c r="G53" s="16">
        <v>2312020</v>
      </c>
      <c r="H53" s="16">
        <v>1576084</v>
      </c>
      <c r="I53" s="16"/>
      <c r="J53" s="15"/>
      <c r="K53" s="15"/>
      <c r="L53" s="15"/>
      <c r="M53" s="15"/>
      <c r="N53" s="15"/>
      <c r="O53" s="15"/>
      <c r="P53" s="15"/>
      <c r="Q53" s="15"/>
      <c r="R53" s="15"/>
    </row>
    <row r="54" spans="1:18" x14ac:dyDescent="0.25">
      <c r="A54" t="s">
        <v>66</v>
      </c>
      <c r="B54" s="18"/>
      <c r="C54" s="15">
        <v>1776983238</v>
      </c>
      <c r="D54" s="19" t="s">
        <v>27</v>
      </c>
      <c r="E54" s="21" t="s">
        <v>27</v>
      </c>
      <c r="F54" s="21" t="s">
        <v>27</v>
      </c>
      <c r="G54" s="21" t="s">
        <v>27</v>
      </c>
      <c r="H54" s="21"/>
      <c r="I54" s="21"/>
      <c r="J54" s="15"/>
      <c r="K54" s="15"/>
      <c r="L54" s="15"/>
      <c r="M54" s="15"/>
      <c r="N54" s="15"/>
      <c r="O54" s="15"/>
      <c r="P54" s="15"/>
      <c r="Q54" s="15"/>
      <c r="R54" s="15"/>
    </row>
    <row r="55" spans="1:18" x14ac:dyDescent="0.25">
      <c r="A55" s="2"/>
      <c r="B55" s="15"/>
      <c r="C55" s="15"/>
      <c r="D55" s="15"/>
      <c r="E55" s="16"/>
      <c r="F55" s="16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x14ac:dyDescent="0.25">
      <c r="A56" s="2" t="s">
        <v>14</v>
      </c>
      <c r="B56" s="28">
        <f t="shared" ref="B56:G56" si="11">SUM(B42,B37)</f>
        <v>554952915</v>
      </c>
      <c r="C56" s="28">
        <f t="shared" si="11"/>
        <v>2262513289</v>
      </c>
      <c r="D56" s="28">
        <f t="shared" si="11"/>
        <v>4592225216</v>
      </c>
      <c r="E56" s="28">
        <f t="shared" si="11"/>
        <v>4735097678</v>
      </c>
      <c r="F56" s="28">
        <f t="shared" si="11"/>
        <v>4237379557</v>
      </c>
      <c r="G56" s="28">
        <f t="shared" si="11"/>
        <v>4477552148</v>
      </c>
      <c r="H56" s="28">
        <f t="shared" ref="H56:I56" si="12">SUM(H42,H37)</f>
        <v>5536486557</v>
      </c>
      <c r="I56" s="28">
        <f t="shared" si="12"/>
        <v>0</v>
      </c>
      <c r="J56" s="15"/>
      <c r="K56" s="15"/>
      <c r="L56" s="15"/>
      <c r="M56" s="15"/>
      <c r="N56" s="15"/>
      <c r="O56" s="15"/>
      <c r="P56" s="15"/>
      <c r="Q56" s="15"/>
      <c r="R56" s="15"/>
    </row>
    <row r="57" spans="1:18" x14ac:dyDescent="0.25">
      <c r="A57" s="2"/>
      <c r="B57" s="28"/>
      <c r="C57" s="28"/>
      <c r="D57" s="28"/>
      <c r="E57" s="29"/>
      <c r="F57" s="16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x14ac:dyDescent="0.25">
      <c r="A58" s="2" t="s">
        <v>10</v>
      </c>
      <c r="B58" s="28">
        <f>SUM(B56,B29,B35)</f>
        <v>3386416840</v>
      </c>
      <c r="C58" s="28">
        <f t="shared" ref="C58:G58" si="13">SUM(C56,C29,C35)</f>
        <v>5474982666</v>
      </c>
      <c r="D58" s="28">
        <f t="shared" si="13"/>
        <v>7630586000</v>
      </c>
      <c r="E58" s="28">
        <f t="shared" si="13"/>
        <v>8341628734</v>
      </c>
      <c r="F58" s="28">
        <f t="shared" si="13"/>
        <v>8254317046</v>
      </c>
      <c r="G58" s="28">
        <f t="shared" si="13"/>
        <v>8779525151</v>
      </c>
      <c r="H58" s="28">
        <f t="shared" ref="H58:I58" si="14">SUM(H56,H29,H35)</f>
        <v>10173821257</v>
      </c>
      <c r="I58" s="28">
        <f t="shared" si="14"/>
        <v>0</v>
      </c>
      <c r="J58" s="15"/>
      <c r="K58" s="15"/>
      <c r="L58" s="15"/>
      <c r="M58" s="15"/>
      <c r="N58" s="15"/>
      <c r="O58" s="15"/>
      <c r="P58" s="15"/>
      <c r="Q58" s="15"/>
      <c r="R58" s="15"/>
    </row>
    <row r="59" spans="1:18" x14ac:dyDescent="0.25">
      <c r="B59" s="15"/>
      <c r="C59" s="15"/>
      <c r="D59" s="15"/>
      <c r="E59" s="16"/>
      <c r="F59" s="16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s="43" customFormat="1" x14ac:dyDescent="0.25">
      <c r="A60" s="45" t="s">
        <v>15</v>
      </c>
      <c r="B60" s="45">
        <f>B29/(B30/10)</f>
        <v>21.649988691860464</v>
      </c>
      <c r="C60" s="45">
        <f t="shared" ref="C60:G60" si="15">C29/(C30/10)</f>
        <v>19.425721474790183</v>
      </c>
      <c r="D60" s="45">
        <f t="shared" si="15"/>
        <v>19.450177354944795</v>
      </c>
      <c r="E60" s="45">
        <f t="shared" si="15"/>
        <v>19.388691790030762</v>
      </c>
      <c r="F60" s="45">
        <f t="shared" si="15"/>
        <v>19.8618120853364</v>
      </c>
      <c r="G60" s="45">
        <f t="shared" si="15"/>
        <v>20.118541519130478</v>
      </c>
      <c r="H60" s="45">
        <f t="shared" ref="H60:I60" si="16">H29/(H30/10)</f>
        <v>18.795470846362115</v>
      </c>
      <c r="I60" s="45" t="e">
        <f t="shared" si="16"/>
        <v>#DIV/0!</v>
      </c>
    </row>
    <row r="61" spans="1:18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25">
      <c r="A62" t="s">
        <v>51</v>
      </c>
      <c r="B62" t="str">
        <f t="shared" ref="B62:G62" si="17">IF(B58=B26,"Balanced","Not Balanced")</f>
        <v>Balanced</v>
      </c>
      <c r="C62" t="str">
        <f t="shared" si="17"/>
        <v>Balanced</v>
      </c>
      <c r="D62" t="str">
        <f t="shared" si="17"/>
        <v>Balanced</v>
      </c>
      <c r="E62" t="str">
        <f t="shared" si="17"/>
        <v>Balanced</v>
      </c>
      <c r="F62" t="str">
        <f t="shared" si="17"/>
        <v>Balanced</v>
      </c>
      <c r="G62" t="str">
        <f t="shared" si="17"/>
        <v>Balanced</v>
      </c>
      <c r="H62" t="str">
        <f t="shared" ref="H62:I62" si="18">IF(H58=H26,"Balanced","Not Balanced")</f>
        <v>Balanced</v>
      </c>
      <c r="I62" t="str">
        <f t="shared" si="18"/>
        <v>Balanced</v>
      </c>
    </row>
    <row r="64" spans="1:18" x14ac:dyDescent="0.25">
      <c r="A64" t="s">
        <v>52</v>
      </c>
      <c r="B64" s="12">
        <f t="shared" ref="B64:G64" si="19">(B26/B58)-1</f>
        <v>0</v>
      </c>
      <c r="C64" s="12">
        <f t="shared" si="19"/>
        <v>0</v>
      </c>
      <c r="D64" s="12">
        <f t="shared" si="19"/>
        <v>0</v>
      </c>
      <c r="E64" s="12">
        <f t="shared" si="19"/>
        <v>0</v>
      </c>
      <c r="F64" s="12">
        <f t="shared" si="19"/>
        <v>0</v>
      </c>
      <c r="G64" s="12">
        <f t="shared" si="19"/>
        <v>0</v>
      </c>
      <c r="H64" s="12">
        <f t="shared" ref="H64:I64" si="20">(H26/H58)-1</f>
        <v>0</v>
      </c>
      <c r="I64" s="12" t="e">
        <f t="shared" si="20"/>
        <v>#DIV/0!</v>
      </c>
    </row>
  </sheetData>
  <conditionalFormatting sqref="B62:I62">
    <cfRule type="cellIs" dxfId="1" priority="1" operator="equal">
      <formula>"Not Balanced"</formula>
    </cfRule>
    <cfRule type="cellIs" dxfId="0" priority="2" operator="equal">
      <formula>"Balanced"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K65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D29" sqref="D29"/>
    </sheetView>
  </sheetViews>
  <sheetFormatPr defaultRowHeight="15" x14ac:dyDescent="0.25"/>
  <cols>
    <col min="1" max="1" width="42.5703125" customWidth="1"/>
    <col min="2" max="3" width="16.28515625" bestFit="1" customWidth="1"/>
    <col min="4" max="4" width="18" bestFit="1" customWidth="1"/>
    <col min="5" max="5" width="18" style="9" bestFit="1" customWidth="1"/>
    <col min="6" max="6" width="18" bestFit="1" customWidth="1"/>
    <col min="7" max="7" width="13.85546875" customWidth="1"/>
    <col min="8" max="8" width="14.28515625" bestFit="1" customWidth="1"/>
    <col min="9" max="9" width="11.140625" bestFit="1" customWidth="1"/>
  </cols>
  <sheetData>
    <row r="2" spans="1:37" ht="15.75" x14ac:dyDescent="0.25">
      <c r="A2" s="3" t="s">
        <v>54</v>
      </c>
      <c r="B2" s="14"/>
      <c r="C2" s="14"/>
      <c r="D2" s="14"/>
      <c r="E2" s="14"/>
      <c r="F2" s="14"/>
      <c r="G2" s="14"/>
    </row>
    <row r="3" spans="1:37" ht="15.75" x14ac:dyDescent="0.25">
      <c r="A3" s="3" t="s">
        <v>11</v>
      </c>
      <c r="B3" s="3"/>
      <c r="C3" s="3"/>
      <c r="D3" s="3"/>
      <c r="E3" s="11"/>
    </row>
    <row r="4" spans="1:37" ht="15.75" x14ac:dyDescent="0.25">
      <c r="A4" s="3" t="s">
        <v>1</v>
      </c>
      <c r="B4" s="3"/>
      <c r="C4" s="3"/>
      <c r="D4" s="3"/>
      <c r="E4" s="11"/>
    </row>
    <row r="5" spans="1:37" ht="15.75" x14ac:dyDescent="0.25">
      <c r="A5" s="3"/>
      <c r="B5" s="7">
        <v>41090</v>
      </c>
      <c r="C5" s="7">
        <v>41455</v>
      </c>
      <c r="D5" s="7">
        <v>41820</v>
      </c>
      <c r="E5" s="10">
        <v>42185</v>
      </c>
      <c r="F5" s="10">
        <v>42551</v>
      </c>
      <c r="G5" s="10">
        <v>42916</v>
      </c>
      <c r="H5" s="10">
        <v>43281</v>
      </c>
      <c r="I5" s="10">
        <v>43646</v>
      </c>
    </row>
    <row r="6" spans="1:37" ht="15.75" x14ac:dyDescent="0.25">
      <c r="B6" s="46"/>
      <c r="C6" s="46"/>
      <c r="D6" s="46"/>
      <c r="E6" s="47"/>
      <c r="F6" s="46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5.75" x14ac:dyDescent="0.25">
      <c r="A7" s="3" t="s">
        <v>48</v>
      </c>
      <c r="B7" s="15">
        <v>731781707</v>
      </c>
      <c r="C7" s="15">
        <v>675390784</v>
      </c>
      <c r="D7" s="15">
        <v>1573361307</v>
      </c>
      <c r="E7" s="16">
        <v>3844108738</v>
      </c>
      <c r="F7" s="15">
        <v>2960310153</v>
      </c>
      <c r="G7" s="15">
        <v>3485450033</v>
      </c>
      <c r="H7" s="15">
        <v>3580312392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x14ac:dyDescent="0.25">
      <c r="A8" t="s">
        <v>49</v>
      </c>
      <c r="B8" s="24">
        <v>341348147</v>
      </c>
      <c r="C8" s="15">
        <v>310571613</v>
      </c>
      <c r="D8" s="24">
        <v>1056514948</v>
      </c>
      <c r="E8" s="25">
        <v>2802015597</v>
      </c>
      <c r="F8" s="24">
        <v>1834352178</v>
      </c>
      <c r="G8" s="26">
        <v>2369987862</v>
      </c>
      <c r="H8" s="15">
        <v>2480147595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25">
      <c r="A9" s="2" t="s">
        <v>12</v>
      </c>
      <c r="B9" s="27">
        <f>B7-B8</f>
        <v>390433560</v>
      </c>
      <c r="C9" s="27">
        <f t="shared" ref="C9:G9" si="0">C7-C8</f>
        <v>364819171</v>
      </c>
      <c r="D9" s="27">
        <f t="shared" si="0"/>
        <v>516846359</v>
      </c>
      <c r="E9" s="27">
        <f t="shared" si="0"/>
        <v>1042093141</v>
      </c>
      <c r="F9" s="27">
        <f t="shared" si="0"/>
        <v>1125957975</v>
      </c>
      <c r="G9" s="27">
        <f t="shared" si="0"/>
        <v>1115462171</v>
      </c>
      <c r="H9" s="27">
        <f t="shared" ref="H9:I9" si="1">H7-H8</f>
        <v>1100164797</v>
      </c>
      <c r="I9" s="27">
        <f t="shared" si="1"/>
        <v>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x14ac:dyDescent="0.25">
      <c r="A10" s="2"/>
      <c r="B10" s="28"/>
      <c r="C10" s="28"/>
      <c r="D10" s="28"/>
      <c r="E10" s="29"/>
      <c r="F10" s="2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x14ac:dyDescent="0.25">
      <c r="A11" s="2" t="s">
        <v>36</v>
      </c>
      <c r="B11" s="28"/>
      <c r="C11" s="28"/>
      <c r="D11" s="28"/>
      <c r="E11" s="28"/>
      <c r="F11" s="28"/>
      <c r="G11" s="28"/>
      <c r="H11" s="28"/>
      <c r="I11" s="28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x14ac:dyDescent="0.25">
      <c r="A12" t="s">
        <v>37</v>
      </c>
      <c r="B12" s="30">
        <v>69331848</v>
      </c>
      <c r="C12" s="15">
        <v>76710665</v>
      </c>
      <c r="D12" s="15">
        <v>103969515</v>
      </c>
      <c r="E12" s="16">
        <v>178808520</v>
      </c>
      <c r="F12" s="15">
        <v>167874552</v>
      </c>
      <c r="G12" s="15">
        <v>154200031</v>
      </c>
      <c r="H12" s="15">
        <v>263397610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x14ac:dyDescent="0.25">
      <c r="A13" s="5" t="s">
        <v>79</v>
      </c>
      <c r="B13" s="31">
        <v>0</v>
      </c>
      <c r="C13" s="15">
        <v>11355</v>
      </c>
      <c r="D13" s="15">
        <v>0</v>
      </c>
      <c r="E13" s="16">
        <v>5186697</v>
      </c>
      <c r="F13" s="15">
        <v>8518484</v>
      </c>
      <c r="G13" s="15">
        <v>27173894</v>
      </c>
      <c r="H13" s="15">
        <v>18114624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</row>
    <row r="14" spans="1:37" x14ac:dyDescent="0.25">
      <c r="A14" s="5" t="s">
        <v>75</v>
      </c>
      <c r="B14" s="30">
        <v>10784539</v>
      </c>
      <c r="C14" s="15">
        <v>8529378</v>
      </c>
      <c r="D14" s="15">
        <v>1920688</v>
      </c>
      <c r="E14" s="16">
        <v>1272567</v>
      </c>
      <c r="F14" s="19"/>
      <c r="G14" s="19"/>
      <c r="H14" s="19"/>
      <c r="I14" s="19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5">
      <c r="A15" t="s">
        <v>38</v>
      </c>
      <c r="B15" s="30">
        <v>92186475</v>
      </c>
      <c r="C15" s="15">
        <v>70933534</v>
      </c>
      <c r="D15" s="15">
        <v>90686472</v>
      </c>
      <c r="E15" s="16">
        <v>233852622</v>
      </c>
      <c r="F15" s="15">
        <v>313708420</v>
      </c>
      <c r="G15" s="15">
        <v>288405141</v>
      </c>
      <c r="H15" s="15">
        <v>320645118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5">
      <c r="A16" s="2" t="s">
        <v>13</v>
      </c>
      <c r="B16" s="17">
        <f>B9-B12-B15+B13+B14</f>
        <v>239699776</v>
      </c>
      <c r="C16" s="17">
        <f t="shared" ref="C16:F16" si="2">C9-C12-C15+C13+C14</f>
        <v>225715705</v>
      </c>
      <c r="D16" s="17">
        <f t="shared" si="2"/>
        <v>324111060</v>
      </c>
      <c r="E16" s="17">
        <f t="shared" si="2"/>
        <v>635891263</v>
      </c>
      <c r="F16" s="17">
        <f t="shared" si="2"/>
        <v>652893487</v>
      </c>
      <c r="G16" s="17">
        <f>G9-G12-G15+G13+G14</f>
        <v>700030893</v>
      </c>
      <c r="H16" s="17">
        <f t="shared" ref="H16:I16" si="3">H9-H12-H15+H13+H14</f>
        <v>534236693</v>
      </c>
      <c r="I16" s="17">
        <f t="shared" si="3"/>
        <v>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5">
      <c r="A17" s="5" t="s">
        <v>121</v>
      </c>
      <c r="B17" s="28"/>
      <c r="C17" s="28"/>
      <c r="D17" s="28"/>
      <c r="E17" s="32"/>
      <c r="F17" s="33"/>
      <c r="G17" s="15"/>
      <c r="H17" s="15">
        <v>1333724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5">
      <c r="A18" t="s">
        <v>39</v>
      </c>
      <c r="B18" s="30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15.75" customHeight="1" x14ac:dyDescent="0.25">
      <c r="A19" s="2" t="s">
        <v>40</v>
      </c>
      <c r="B19" s="17">
        <f>B16+B18</f>
        <v>239699776</v>
      </c>
      <c r="C19" s="17">
        <f t="shared" ref="C19:G19" si="4">C16+C18</f>
        <v>225715705</v>
      </c>
      <c r="D19" s="17">
        <f t="shared" si="4"/>
        <v>324111060</v>
      </c>
      <c r="E19" s="17">
        <f t="shared" si="4"/>
        <v>635891263</v>
      </c>
      <c r="F19" s="17">
        <f t="shared" si="4"/>
        <v>652893487</v>
      </c>
      <c r="G19" s="17">
        <f t="shared" si="4"/>
        <v>700030893</v>
      </c>
      <c r="H19" s="17">
        <f>H16-H17+H18</f>
        <v>532902969</v>
      </c>
      <c r="I19" s="17">
        <f t="shared" ref="I19" si="5">I16+I18</f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5">
      <c r="A20" t="s">
        <v>41</v>
      </c>
      <c r="B20" s="34">
        <v>11617217</v>
      </c>
      <c r="C20" s="15">
        <v>10928114</v>
      </c>
      <c r="D20" s="34">
        <v>13344371</v>
      </c>
      <c r="E20" s="35">
        <v>16184549</v>
      </c>
      <c r="F20" s="30">
        <v>19653422</v>
      </c>
      <c r="G20" s="30">
        <v>20877550</v>
      </c>
      <c r="H20" s="30">
        <v>19734790</v>
      </c>
      <c r="I20" s="3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5">
      <c r="A21" s="2" t="s">
        <v>42</v>
      </c>
      <c r="B21" s="33">
        <f>B19-B20</f>
        <v>228082559</v>
      </c>
      <c r="C21" s="33">
        <f t="shared" ref="C21:G21" si="6">C19-C20</f>
        <v>214787591</v>
      </c>
      <c r="D21" s="33">
        <f t="shared" si="6"/>
        <v>310766689</v>
      </c>
      <c r="E21" s="33">
        <f t="shared" si="6"/>
        <v>619706714</v>
      </c>
      <c r="F21" s="33">
        <f t="shared" si="6"/>
        <v>633240065</v>
      </c>
      <c r="G21" s="33">
        <f t="shared" si="6"/>
        <v>679153343</v>
      </c>
      <c r="H21" s="33">
        <f t="shared" ref="H21" si="7">H19-H20</f>
        <v>513168179</v>
      </c>
      <c r="I21" s="33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5">
      <c r="A22" s="2" t="s">
        <v>43</v>
      </c>
      <c r="B22" s="33">
        <f>SUM(B23:B24)</f>
        <v>32440756</v>
      </c>
      <c r="C22" s="33">
        <f t="shared" ref="C22:G22" si="8">SUM(C23:C24)</f>
        <v>30526119</v>
      </c>
      <c r="D22" s="33">
        <f t="shared" si="8"/>
        <v>31160857</v>
      </c>
      <c r="E22" s="33">
        <f t="shared" si="8"/>
        <v>51536442</v>
      </c>
      <c r="F22" s="33">
        <f t="shared" si="8"/>
        <v>53804430</v>
      </c>
      <c r="G22" s="33">
        <f t="shared" si="8"/>
        <v>68598034</v>
      </c>
      <c r="H22" s="33">
        <f t="shared" ref="H22" si="9">SUM(H23:H24)</f>
        <v>61824130</v>
      </c>
      <c r="I22" s="33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5">
      <c r="A23" t="s">
        <v>43</v>
      </c>
      <c r="B23" s="30">
        <v>32440756</v>
      </c>
      <c r="C23" s="15">
        <v>30526119</v>
      </c>
      <c r="D23" s="15">
        <v>31160857</v>
      </c>
      <c r="E23" s="16">
        <v>51536442</v>
      </c>
      <c r="F23" s="15">
        <v>53804430</v>
      </c>
      <c r="G23" s="15">
        <v>69083031</v>
      </c>
      <c r="H23" s="15">
        <v>61824130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5">
      <c r="A24" t="s">
        <v>80</v>
      </c>
      <c r="B24" s="36" t="s">
        <v>27</v>
      </c>
      <c r="C24" s="36" t="s">
        <v>27</v>
      </c>
      <c r="D24" s="36" t="s">
        <v>27</v>
      </c>
      <c r="E24" s="37" t="s">
        <v>27</v>
      </c>
      <c r="F24" s="37" t="s">
        <v>27</v>
      </c>
      <c r="G24" s="15">
        <v>-484997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5">
      <c r="A25" s="2" t="s">
        <v>16</v>
      </c>
      <c r="B25" s="17">
        <f>B21-B22</f>
        <v>195641803</v>
      </c>
      <c r="C25" s="17">
        <f t="shared" ref="C25:H25" si="10">C21-C22</f>
        <v>184261472</v>
      </c>
      <c r="D25" s="17">
        <f t="shared" si="10"/>
        <v>279605832</v>
      </c>
      <c r="E25" s="17">
        <f t="shared" si="10"/>
        <v>568170272</v>
      </c>
      <c r="F25" s="17">
        <f t="shared" si="10"/>
        <v>579435635</v>
      </c>
      <c r="G25" s="17">
        <f t="shared" si="10"/>
        <v>610555309</v>
      </c>
      <c r="H25" s="17">
        <f t="shared" si="10"/>
        <v>451344049</v>
      </c>
      <c r="I25" s="17">
        <f t="shared" ref="I25" si="11">I21-I22</f>
        <v>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5">
      <c r="A26" s="2"/>
      <c r="B26" s="33"/>
      <c r="C26" s="33"/>
      <c r="D26" s="33"/>
      <c r="E26" s="32"/>
      <c r="F26" s="33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30" x14ac:dyDescent="0.25">
      <c r="A27" s="13" t="s">
        <v>81</v>
      </c>
      <c r="B27" s="38" t="s">
        <v>27</v>
      </c>
      <c r="C27" s="38" t="s">
        <v>27</v>
      </c>
      <c r="D27" s="38" t="s">
        <v>27</v>
      </c>
      <c r="E27" s="38" t="s">
        <v>27</v>
      </c>
      <c r="F27" s="38" t="s">
        <v>27</v>
      </c>
      <c r="G27" s="33">
        <v>-79290</v>
      </c>
      <c r="H27" s="33"/>
      <c r="I27" s="33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5">
      <c r="A28" s="2"/>
      <c r="B28" s="33"/>
      <c r="C28" s="33"/>
      <c r="D28" s="33"/>
      <c r="E28" s="32"/>
      <c r="F28" s="33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5">
      <c r="A29" s="2" t="s">
        <v>82</v>
      </c>
      <c r="B29" s="17">
        <f>SUM(B25,B27)</f>
        <v>195641803</v>
      </c>
      <c r="C29" s="17">
        <f t="shared" ref="C29:G29" si="12">SUM(C25,C27)</f>
        <v>184261472</v>
      </c>
      <c r="D29" s="17">
        <f t="shared" si="12"/>
        <v>279605832</v>
      </c>
      <c r="E29" s="17">
        <f t="shared" si="12"/>
        <v>568170272</v>
      </c>
      <c r="F29" s="17">
        <f t="shared" si="12"/>
        <v>579435635</v>
      </c>
      <c r="G29" s="17">
        <f t="shared" si="12"/>
        <v>610476019</v>
      </c>
      <c r="H29" s="17">
        <f t="shared" ref="H29:I29" si="13">SUM(H25,H27)</f>
        <v>451344049</v>
      </c>
      <c r="I29" s="17">
        <f t="shared" si="13"/>
        <v>0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5">
      <c r="A30" s="2"/>
      <c r="B30" s="33"/>
      <c r="C30" s="33"/>
      <c r="D30" s="33"/>
      <c r="E30" s="32"/>
      <c r="F30" s="33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5">
      <c r="A31" s="2" t="s">
        <v>44</v>
      </c>
      <c r="B31" s="33"/>
      <c r="C31" s="33"/>
      <c r="D31" s="33"/>
      <c r="E31" s="32"/>
      <c r="F31" s="33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5">
      <c r="A32" s="5" t="s">
        <v>45</v>
      </c>
      <c r="B32" s="39">
        <v>0</v>
      </c>
      <c r="C32" s="39">
        <v>0</v>
      </c>
      <c r="D32" s="39">
        <v>0</v>
      </c>
      <c r="E32" s="39">
        <v>0</v>
      </c>
      <c r="F32" s="34">
        <v>439055840</v>
      </c>
      <c r="G32" s="40">
        <v>457769550</v>
      </c>
      <c r="H32" s="40"/>
      <c r="I32" s="4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5">
      <c r="A33" s="5" t="s">
        <v>46</v>
      </c>
      <c r="B33" s="39">
        <v>0</v>
      </c>
      <c r="C33" s="39">
        <v>0</v>
      </c>
      <c r="D33" s="39">
        <v>0</v>
      </c>
      <c r="E33" s="39">
        <v>0</v>
      </c>
      <c r="F33" s="34">
        <v>140379795</v>
      </c>
      <c r="G33" s="40">
        <v>152785759</v>
      </c>
      <c r="H33" s="40"/>
      <c r="I33" s="4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5">
      <c r="A34" s="2"/>
      <c r="B34" s="33">
        <f>SUM(B32:B33)</f>
        <v>0</v>
      </c>
      <c r="C34" s="33">
        <f t="shared" ref="C34:G34" si="14">SUM(C32:C33)</f>
        <v>0</v>
      </c>
      <c r="D34" s="33">
        <f t="shared" si="14"/>
        <v>0</v>
      </c>
      <c r="E34" s="32">
        <v>0</v>
      </c>
      <c r="F34" s="33">
        <f t="shared" si="14"/>
        <v>579435635</v>
      </c>
      <c r="G34" s="33">
        <f t="shared" si="14"/>
        <v>610555309</v>
      </c>
      <c r="H34" s="33">
        <f t="shared" ref="H34:I34" si="15">SUM(H32:H33)</f>
        <v>0</v>
      </c>
      <c r="I34" s="33">
        <f t="shared" si="15"/>
        <v>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5">
      <c r="A35" s="2"/>
      <c r="B35" s="33"/>
      <c r="C35" s="33"/>
      <c r="D35" s="33"/>
      <c r="E35" s="32"/>
      <c r="F35" s="33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5">
      <c r="A36" s="2" t="s">
        <v>47</v>
      </c>
      <c r="B36" s="33"/>
      <c r="C36" s="33"/>
      <c r="D36" s="33"/>
      <c r="E36" s="32"/>
      <c r="F36" s="3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5">
      <c r="A37" s="5" t="s">
        <v>76</v>
      </c>
      <c r="B37" s="34">
        <v>198104450</v>
      </c>
      <c r="C37" s="15">
        <v>187510848</v>
      </c>
      <c r="D37" s="39">
        <v>0</v>
      </c>
      <c r="E37" s="39">
        <v>0</v>
      </c>
      <c r="F37" s="34">
        <v>439055840</v>
      </c>
      <c r="G37" s="40">
        <v>457710493</v>
      </c>
      <c r="H37" s="40"/>
      <c r="I37" s="4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5">
      <c r="A38" s="5" t="s">
        <v>77</v>
      </c>
      <c r="B38" s="34">
        <v>-2462647</v>
      </c>
      <c r="C38" s="15">
        <v>-3249376</v>
      </c>
      <c r="D38" s="39">
        <v>0</v>
      </c>
      <c r="E38" s="39">
        <v>0</v>
      </c>
      <c r="F38" s="34">
        <v>140379795</v>
      </c>
      <c r="G38" s="40">
        <v>152765526</v>
      </c>
      <c r="H38" s="40"/>
      <c r="I38" s="4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5">
      <c r="A39" s="2"/>
      <c r="B39" s="17">
        <f>SUM(B37:B38)</f>
        <v>195641803</v>
      </c>
      <c r="C39" s="17">
        <f t="shared" ref="C39:G39" si="16">SUM(C37:C38)</f>
        <v>184261472</v>
      </c>
      <c r="D39" s="17">
        <f t="shared" si="16"/>
        <v>0</v>
      </c>
      <c r="E39" s="41">
        <v>0</v>
      </c>
      <c r="F39" s="17">
        <f t="shared" si="16"/>
        <v>579435635</v>
      </c>
      <c r="G39" s="17">
        <f t="shared" si="16"/>
        <v>610476019</v>
      </c>
      <c r="H39" s="17">
        <f t="shared" ref="H39:I39" si="17">SUM(H37:H38)</f>
        <v>0</v>
      </c>
      <c r="I39" s="17">
        <f t="shared" si="17"/>
        <v>0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5">
      <c r="A40" s="2"/>
      <c r="B40" s="15"/>
      <c r="C40" s="33"/>
      <c r="D40" s="33"/>
      <c r="E40" s="32"/>
      <c r="F40" s="33"/>
      <c r="G40" s="33"/>
      <c r="H40" s="33"/>
      <c r="I40" s="33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s="43" customFormat="1" x14ac:dyDescent="0.25">
      <c r="A41" s="45" t="s">
        <v>78</v>
      </c>
      <c r="B41" s="43">
        <f>B25/('1'!B30/10)</f>
        <v>1.8957539050387597</v>
      </c>
      <c r="C41" s="43">
        <f>C25/('1'!C30/10)</f>
        <v>1.4756027932602986</v>
      </c>
      <c r="D41" s="43">
        <f>D25/('1'!D30/10)</f>
        <v>2.132513842746401</v>
      </c>
      <c r="E41" s="43">
        <f>E25/('1'!E30/10)</f>
        <v>3.7037211216210513</v>
      </c>
      <c r="F41" s="43">
        <f>F25/('1'!F30/10)</f>
        <v>3.4973670743031686</v>
      </c>
      <c r="G41" s="43">
        <f>G25/('1'!G30/10)</f>
        <v>3.5097140227333563</v>
      </c>
      <c r="H41" s="43">
        <f>H25/('1'!H30/10)</f>
        <v>2.256090930995708</v>
      </c>
      <c r="I41" s="43" t="e">
        <f>I25/('1'!I30/10)</f>
        <v>#DIV/0!</v>
      </c>
    </row>
    <row r="42" spans="1:37" x14ac:dyDescent="0.25">
      <c r="A42" s="8" t="s">
        <v>30</v>
      </c>
    </row>
    <row r="51" spans="2:8" x14ac:dyDescent="0.25">
      <c r="H51" s="6"/>
    </row>
    <row r="52" spans="2:8" x14ac:dyDescent="0.25">
      <c r="H52" s="6"/>
    </row>
    <row r="53" spans="2:8" x14ac:dyDescent="0.25">
      <c r="H53" s="6"/>
    </row>
    <row r="54" spans="2:8" x14ac:dyDescent="0.25">
      <c r="H54" s="6"/>
    </row>
    <row r="55" spans="2:8" x14ac:dyDescent="0.25">
      <c r="H55" s="6"/>
    </row>
    <row r="56" spans="2:8" x14ac:dyDescent="0.25">
      <c r="H56" s="6"/>
    </row>
    <row r="57" spans="2:8" x14ac:dyDescent="0.25">
      <c r="H57" s="6"/>
    </row>
    <row r="58" spans="2:8" x14ac:dyDescent="0.25">
      <c r="H58" s="6"/>
    </row>
    <row r="59" spans="2:8" x14ac:dyDescent="0.25">
      <c r="H59" s="6"/>
    </row>
    <row r="60" spans="2:8" x14ac:dyDescent="0.25">
      <c r="H60" s="6"/>
    </row>
    <row r="61" spans="2:8" x14ac:dyDescent="0.25">
      <c r="H61" s="6"/>
    </row>
    <row r="62" spans="2:8" x14ac:dyDescent="0.25">
      <c r="B62" s="6"/>
    </row>
    <row r="65" spans="1:1" x14ac:dyDescent="0.25">
      <c r="A6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55"/>
  <sheetViews>
    <sheetView tabSelected="1"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L47" sqref="L47"/>
    </sheetView>
  </sheetViews>
  <sheetFormatPr defaultRowHeight="15" x14ac:dyDescent="0.25"/>
  <cols>
    <col min="1" max="1" width="43" style="15" customWidth="1"/>
    <col min="2" max="3" width="17" style="15" bestFit="1" customWidth="1"/>
    <col min="4" max="4" width="18.7109375" style="16" bestFit="1" customWidth="1"/>
    <col min="5" max="5" width="18.7109375" style="15" bestFit="1" customWidth="1"/>
    <col min="6" max="6" width="15" style="15" customWidth="1"/>
    <col min="7" max="8" width="15" style="15" bestFit="1" customWidth="1"/>
    <col min="9" max="16384" width="9.140625" style="15"/>
  </cols>
  <sheetData>
    <row r="2" spans="1:9" ht="15.75" x14ac:dyDescent="0.25">
      <c r="A2" s="46" t="s">
        <v>54</v>
      </c>
      <c r="B2" s="46"/>
      <c r="C2" s="46"/>
      <c r="D2" s="47"/>
      <c r="E2" s="46"/>
    </row>
    <row r="3" spans="1:9" ht="15.75" x14ac:dyDescent="0.25">
      <c r="A3" s="46" t="s">
        <v>11</v>
      </c>
      <c r="B3" s="46"/>
      <c r="C3" s="46"/>
      <c r="D3" s="47"/>
      <c r="E3" s="46"/>
    </row>
    <row r="4" spans="1:9" ht="15.75" x14ac:dyDescent="0.25">
      <c r="A4" s="46" t="s">
        <v>1</v>
      </c>
      <c r="B4" s="46"/>
      <c r="C4" s="46"/>
      <c r="D4" s="47"/>
      <c r="E4" s="46"/>
    </row>
    <row r="5" spans="1:9" s="58" customFormat="1" ht="15.75" x14ac:dyDescent="0.25">
      <c r="A5" s="56"/>
      <c r="B5" s="56">
        <v>41090</v>
      </c>
      <c r="C5" s="56">
        <v>41455</v>
      </c>
      <c r="D5" s="57">
        <v>41820</v>
      </c>
      <c r="E5" s="56">
        <v>42185</v>
      </c>
      <c r="F5" s="56">
        <v>42551</v>
      </c>
      <c r="G5" s="56">
        <v>42916</v>
      </c>
      <c r="H5" s="56">
        <v>43281</v>
      </c>
    </row>
    <row r="6" spans="1:9" x14ac:dyDescent="0.25">
      <c r="A6" s="28" t="s">
        <v>19</v>
      </c>
    </row>
    <row r="7" spans="1:9" x14ac:dyDescent="0.25">
      <c r="A7" s="15" t="s">
        <v>83</v>
      </c>
      <c r="B7" s="15">
        <v>725592177</v>
      </c>
      <c r="C7" s="15">
        <v>602067341</v>
      </c>
      <c r="D7" s="16">
        <v>593013586</v>
      </c>
      <c r="E7" s="15">
        <v>4072816913</v>
      </c>
      <c r="F7" s="15">
        <v>2933042289</v>
      </c>
      <c r="G7" s="15">
        <v>3106752695</v>
      </c>
      <c r="H7" s="15">
        <v>3497012034</v>
      </c>
    </row>
    <row r="8" spans="1:9" ht="15.75" x14ac:dyDescent="0.25">
      <c r="A8" s="48" t="s">
        <v>84</v>
      </c>
      <c r="B8" s="15">
        <v>-389566460</v>
      </c>
      <c r="C8" s="15">
        <v>-359560285</v>
      </c>
      <c r="D8" s="16">
        <v>-1301442533</v>
      </c>
      <c r="E8" s="15">
        <v>-2998350715</v>
      </c>
      <c r="F8" s="15">
        <v>-1757623410</v>
      </c>
      <c r="G8" s="15">
        <v>-2073857586</v>
      </c>
      <c r="H8" s="15">
        <v>-2185106413</v>
      </c>
    </row>
    <row r="9" spans="1:9" x14ac:dyDescent="0.25">
      <c r="A9" s="28" t="s">
        <v>85</v>
      </c>
      <c r="B9" s="15">
        <f>SUM(B7:B8)</f>
        <v>336025717</v>
      </c>
      <c r="C9" s="15">
        <f>SUM(C7:C8)</f>
        <v>242507056</v>
      </c>
      <c r="D9" s="15">
        <f t="shared" ref="D9:H9" si="0">SUM(D7:D8)</f>
        <v>-708428947</v>
      </c>
      <c r="E9" s="15">
        <f t="shared" si="0"/>
        <v>1074466198</v>
      </c>
      <c r="F9" s="15">
        <f t="shared" si="0"/>
        <v>1175418879</v>
      </c>
      <c r="G9" s="15">
        <f t="shared" si="0"/>
        <v>1032895109</v>
      </c>
      <c r="H9" s="15">
        <f t="shared" si="0"/>
        <v>1311905621</v>
      </c>
    </row>
    <row r="10" spans="1:9" x14ac:dyDescent="0.25">
      <c r="A10" s="15" t="s">
        <v>86</v>
      </c>
      <c r="B10" s="15">
        <v>-36836877</v>
      </c>
      <c r="C10" s="15">
        <v>-26187596</v>
      </c>
      <c r="D10" s="16">
        <v>-23907340</v>
      </c>
      <c r="E10" s="15">
        <v>-22227441</v>
      </c>
      <c r="F10" s="15">
        <v>-62160367</v>
      </c>
      <c r="G10" s="15">
        <v>-81740106</v>
      </c>
      <c r="H10" s="15">
        <v>-59586433</v>
      </c>
    </row>
    <row r="11" spans="1:9" x14ac:dyDescent="0.25">
      <c r="A11" s="15" t="s">
        <v>38</v>
      </c>
      <c r="B11" s="15">
        <v>-81401936</v>
      </c>
      <c r="C11" s="15">
        <v>-62404156</v>
      </c>
      <c r="D11" s="16">
        <v>-93158953</v>
      </c>
      <c r="E11" s="15">
        <v>-168820081</v>
      </c>
      <c r="F11" s="15">
        <v>-272082776</v>
      </c>
      <c r="G11" s="15">
        <v>-338738850</v>
      </c>
      <c r="H11" s="15">
        <v>-303885132</v>
      </c>
    </row>
    <row r="12" spans="1:9" x14ac:dyDescent="0.25">
      <c r="A12" s="49" t="s">
        <v>20</v>
      </c>
      <c r="B12" s="17">
        <f t="shared" ref="B12:G12" si="1">SUM(B9:B11)</f>
        <v>217786904</v>
      </c>
      <c r="C12" s="17">
        <f t="shared" si="1"/>
        <v>153915304</v>
      </c>
      <c r="D12" s="17">
        <f t="shared" si="1"/>
        <v>-825495240</v>
      </c>
      <c r="E12" s="17">
        <f t="shared" si="1"/>
        <v>883418676</v>
      </c>
      <c r="F12" s="17">
        <f t="shared" si="1"/>
        <v>841175736</v>
      </c>
      <c r="G12" s="17">
        <f t="shared" si="1"/>
        <v>612416153</v>
      </c>
      <c r="H12" s="17">
        <f t="shared" ref="H12:I12" si="2">SUM(H9:H11)</f>
        <v>948434056</v>
      </c>
      <c r="I12" s="17">
        <f t="shared" si="2"/>
        <v>0</v>
      </c>
    </row>
    <row r="14" spans="1:9" x14ac:dyDescent="0.25">
      <c r="A14" s="28" t="s">
        <v>21</v>
      </c>
    </row>
    <row r="15" spans="1:9" x14ac:dyDescent="0.25">
      <c r="A15" s="50" t="s">
        <v>87</v>
      </c>
      <c r="B15" s="15">
        <v>-441577463</v>
      </c>
      <c r="C15" s="15">
        <v>-27758161</v>
      </c>
      <c r="D15" s="16">
        <v>-3021786980</v>
      </c>
      <c r="E15" s="18">
        <v>-51225453</v>
      </c>
      <c r="F15" s="15">
        <v>-65779177</v>
      </c>
      <c r="G15" s="15">
        <v>-35512624</v>
      </c>
      <c r="H15" s="15">
        <v>-953592190</v>
      </c>
    </row>
    <row r="16" spans="1:9" x14ac:dyDescent="0.25">
      <c r="A16" s="50" t="s">
        <v>88</v>
      </c>
      <c r="B16" s="15">
        <v>-272500</v>
      </c>
      <c r="C16" s="15">
        <v>-85000</v>
      </c>
      <c r="D16" s="16">
        <v>-50000</v>
      </c>
      <c r="E16" s="18" t="s">
        <v>27</v>
      </c>
      <c r="F16" s="19" t="s">
        <v>27</v>
      </c>
      <c r="G16" s="19" t="s">
        <v>27</v>
      </c>
      <c r="H16" s="19">
        <v>-180000</v>
      </c>
      <c r="I16" s="19"/>
    </row>
    <row r="17" spans="1:9" x14ac:dyDescent="0.25">
      <c r="A17" s="50" t="s">
        <v>50</v>
      </c>
      <c r="B17" s="15">
        <v>-17676780</v>
      </c>
      <c r="C17" s="15">
        <v>-371561606</v>
      </c>
      <c r="D17" s="20">
        <v>17587682</v>
      </c>
      <c r="E17" s="18">
        <v>-751831267</v>
      </c>
      <c r="F17" s="19" t="s">
        <v>27</v>
      </c>
      <c r="G17" s="19" t="s">
        <v>27</v>
      </c>
      <c r="H17" s="19">
        <v>-23476058</v>
      </c>
      <c r="I17" s="19"/>
    </row>
    <row r="18" spans="1:9" x14ac:dyDescent="0.25">
      <c r="A18" s="50" t="s">
        <v>100</v>
      </c>
      <c r="B18" s="15">
        <v>-400000000</v>
      </c>
      <c r="C18" s="15">
        <v>-81440000</v>
      </c>
      <c r="D18" s="21" t="s">
        <v>27</v>
      </c>
      <c r="E18" s="18" t="s">
        <v>27</v>
      </c>
      <c r="F18" s="19" t="s">
        <v>27</v>
      </c>
      <c r="G18" s="15">
        <v>34646123</v>
      </c>
      <c r="H18" s="15">
        <v>-48712500</v>
      </c>
    </row>
    <row r="19" spans="1:9" x14ac:dyDescent="0.25">
      <c r="A19" s="50" t="s">
        <v>101</v>
      </c>
      <c r="B19" s="19" t="s">
        <v>27</v>
      </c>
      <c r="C19" s="19" t="s">
        <v>27</v>
      </c>
      <c r="D19" s="19" t="s">
        <v>27</v>
      </c>
      <c r="E19" s="18">
        <v>2569684</v>
      </c>
      <c r="F19" s="15">
        <v>850001</v>
      </c>
      <c r="G19" s="19" t="s">
        <v>27</v>
      </c>
      <c r="H19" s="19"/>
      <c r="I19" s="19"/>
    </row>
    <row r="20" spans="1:9" x14ac:dyDescent="0.25">
      <c r="A20" s="50" t="s">
        <v>103</v>
      </c>
      <c r="B20" s="19" t="s">
        <v>27</v>
      </c>
      <c r="C20" s="19" t="s">
        <v>27</v>
      </c>
      <c r="D20" s="19" t="s">
        <v>27</v>
      </c>
      <c r="E20" s="18">
        <v>-510000</v>
      </c>
      <c r="F20" s="15">
        <v>-450000</v>
      </c>
      <c r="G20" s="19" t="s">
        <v>27</v>
      </c>
      <c r="H20" s="19">
        <v>-19000000</v>
      </c>
      <c r="I20" s="19"/>
    </row>
    <row r="21" spans="1:9" x14ac:dyDescent="0.25">
      <c r="A21" s="50" t="s">
        <v>107</v>
      </c>
      <c r="B21" s="19" t="s">
        <v>27</v>
      </c>
      <c r="C21" s="19" t="s">
        <v>27</v>
      </c>
      <c r="D21" s="19" t="s">
        <v>27</v>
      </c>
      <c r="E21" s="18" t="s">
        <v>27</v>
      </c>
      <c r="F21" s="19" t="s">
        <v>27</v>
      </c>
      <c r="G21" s="15">
        <v>-14187479</v>
      </c>
      <c r="H21" s="15">
        <v>8611648</v>
      </c>
    </row>
    <row r="22" spans="1:9" x14ac:dyDescent="0.25">
      <c r="A22" s="50" t="s">
        <v>108</v>
      </c>
      <c r="B22" s="19" t="s">
        <v>27</v>
      </c>
      <c r="C22" s="19" t="s">
        <v>27</v>
      </c>
      <c r="D22" s="19" t="s">
        <v>27</v>
      </c>
      <c r="E22" s="18" t="s">
        <v>27</v>
      </c>
      <c r="F22" s="19" t="s">
        <v>27</v>
      </c>
      <c r="G22" s="15">
        <v>45000</v>
      </c>
      <c r="H22" s="15">
        <v>76400</v>
      </c>
    </row>
    <row r="23" spans="1:9" x14ac:dyDescent="0.25">
      <c r="A23" s="50" t="s">
        <v>109</v>
      </c>
      <c r="B23" s="19" t="s">
        <v>27</v>
      </c>
      <c r="C23" s="19" t="s">
        <v>27</v>
      </c>
      <c r="D23" s="19" t="s">
        <v>27</v>
      </c>
      <c r="E23" s="18" t="s">
        <v>27</v>
      </c>
      <c r="F23" s="19" t="s">
        <v>27</v>
      </c>
      <c r="G23" s="15">
        <v>450000</v>
      </c>
    </row>
    <row r="24" spans="1:9" x14ac:dyDescent="0.25">
      <c r="A24" s="50" t="s">
        <v>122</v>
      </c>
      <c r="B24" s="19"/>
      <c r="C24" s="19"/>
      <c r="D24" s="19"/>
      <c r="E24" s="18"/>
      <c r="F24" s="19"/>
      <c r="H24" s="15">
        <v>-36111124</v>
      </c>
    </row>
    <row r="25" spans="1:9" x14ac:dyDescent="0.25">
      <c r="A25" s="49" t="s">
        <v>22</v>
      </c>
      <c r="B25" s="17">
        <f t="shared" ref="B25:G25" si="3">SUM(B15:B23)</f>
        <v>-859526743</v>
      </c>
      <c r="C25" s="17">
        <f t="shared" si="3"/>
        <v>-480844767</v>
      </c>
      <c r="D25" s="17">
        <f t="shared" si="3"/>
        <v>-3004249298</v>
      </c>
      <c r="E25" s="17">
        <f t="shared" si="3"/>
        <v>-800997036</v>
      </c>
      <c r="F25" s="17">
        <f t="shared" si="3"/>
        <v>-65379176</v>
      </c>
      <c r="G25" s="17">
        <f t="shared" si="3"/>
        <v>-14558980</v>
      </c>
      <c r="H25" s="17">
        <f>SUM(H15:H24)</f>
        <v>-1072383824</v>
      </c>
      <c r="I25" s="17">
        <f t="shared" ref="I25" si="4">SUM(I15:I23)</f>
        <v>0</v>
      </c>
    </row>
    <row r="27" spans="1:9" x14ac:dyDescent="0.25">
      <c r="A27" s="28" t="s">
        <v>23</v>
      </c>
    </row>
    <row r="28" spans="1:9" x14ac:dyDescent="0.25">
      <c r="A28" s="30" t="s">
        <v>106</v>
      </c>
      <c r="B28" s="19" t="s">
        <v>27</v>
      </c>
      <c r="C28" s="19" t="s">
        <v>27</v>
      </c>
      <c r="D28" s="18">
        <v>9405914</v>
      </c>
      <c r="E28" s="19">
        <v>-2003353</v>
      </c>
      <c r="F28" s="15">
        <v>-2555945</v>
      </c>
      <c r="G28" s="15">
        <v>-2928520</v>
      </c>
      <c r="H28" s="15">
        <v>-2397372</v>
      </c>
    </row>
    <row r="29" spans="1:9" x14ac:dyDescent="0.25">
      <c r="A29" s="15" t="s">
        <v>8</v>
      </c>
      <c r="B29" s="19" t="s">
        <v>27</v>
      </c>
      <c r="C29" s="19" t="s">
        <v>27</v>
      </c>
      <c r="D29" s="20" t="s">
        <v>27</v>
      </c>
      <c r="E29" s="19" t="s">
        <v>27</v>
      </c>
      <c r="F29" s="19" t="s">
        <v>27</v>
      </c>
      <c r="G29" s="19" t="s">
        <v>27</v>
      </c>
      <c r="H29" s="19">
        <v>22548000</v>
      </c>
      <c r="I29" s="19"/>
    </row>
    <row r="30" spans="1:9" x14ac:dyDescent="0.25">
      <c r="A30" s="30" t="s">
        <v>89</v>
      </c>
      <c r="B30" s="15">
        <v>1000000</v>
      </c>
      <c r="C30" s="19" t="s">
        <v>27</v>
      </c>
      <c r="D30" s="20">
        <v>152597575</v>
      </c>
      <c r="E30" s="19" t="s">
        <v>27</v>
      </c>
      <c r="F30" s="19" t="s">
        <v>27</v>
      </c>
      <c r="G30" s="19" t="s">
        <v>27</v>
      </c>
      <c r="H30" s="19"/>
      <c r="I30" s="19"/>
    </row>
    <row r="31" spans="1:9" x14ac:dyDescent="0.25">
      <c r="A31" s="30" t="s">
        <v>28</v>
      </c>
      <c r="B31" s="19" t="s">
        <v>27</v>
      </c>
      <c r="C31" s="19" t="s">
        <v>27</v>
      </c>
      <c r="D31" s="20" t="s">
        <v>27</v>
      </c>
      <c r="E31" s="19" t="s">
        <v>27</v>
      </c>
      <c r="F31" s="19" t="s">
        <v>27</v>
      </c>
      <c r="G31" s="19" t="s">
        <v>27</v>
      </c>
      <c r="H31" s="19"/>
      <c r="I31" s="19"/>
    </row>
    <row r="32" spans="1:9" x14ac:dyDescent="0.25">
      <c r="A32" s="30" t="s">
        <v>53</v>
      </c>
      <c r="B32" s="15">
        <v>599157739</v>
      </c>
      <c r="C32" s="15">
        <v>192244686</v>
      </c>
      <c r="D32" s="20" t="s">
        <v>27</v>
      </c>
      <c r="E32" s="19" t="s">
        <v>27</v>
      </c>
      <c r="F32" s="19" t="s">
        <v>27</v>
      </c>
      <c r="G32" s="19" t="s">
        <v>27</v>
      </c>
      <c r="H32" s="19"/>
      <c r="I32" s="19"/>
    </row>
    <row r="33" spans="1:9" x14ac:dyDescent="0.25">
      <c r="A33" s="15" t="s">
        <v>96</v>
      </c>
      <c r="B33" s="15">
        <v>-594364767</v>
      </c>
      <c r="C33" s="15">
        <v>-105502526</v>
      </c>
      <c r="D33" s="20">
        <v>3736716947</v>
      </c>
      <c r="E33" s="15">
        <v>271852360</v>
      </c>
      <c r="F33" s="15">
        <v>-94784654</v>
      </c>
      <c r="G33" s="15">
        <v>-589997071</v>
      </c>
      <c r="H33" s="15">
        <v>-230885013</v>
      </c>
    </row>
    <row r="34" spans="1:9" x14ac:dyDescent="0.25">
      <c r="A34" s="15" t="s">
        <v>95</v>
      </c>
      <c r="B34" s="19" t="s">
        <v>27</v>
      </c>
      <c r="C34" s="19" t="s">
        <v>27</v>
      </c>
      <c r="D34" s="20">
        <v>69373653</v>
      </c>
      <c r="E34" s="19"/>
      <c r="F34" s="19" t="s">
        <v>27</v>
      </c>
      <c r="G34" s="19" t="s">
        <v>27</v>
      </c>
      <c r="H34" s="19"/>
      <c r="I34" s="19"/>
    </row>
    <row r="35" spans="1:9" x14ac:dyDescent="0.25">
      <c r="A35" s="15" t="s">
        <v>123</v>
      </c>
      <c r="B35" s="19"/>
      <c r="C35" s="19"/>
      <c r="D35" s="20"/>
      <c r="E35" s="19"/>
      <c r="F35" s="19"/>
      <c r="G35" s="19"/>
      <c r="H35" s="19">
        <v>-290247617</v>
      </c>
      <c r="I35" s="19"/>
    </row>
    <row r="36" spans="1:9" x14ac:dyDescent="0.25">
      <c r="A36" s="15" t="s">
        <v>110</v>
      </c>
      <c r="B36" s="19"/>
      <c r="C36" s="19"/>
      <c r="D36" s="18"/>
      <c r="E36" s="19"/>
      <c r="F36" s="19"/>
      <c r="G36" s="15">
        <v>-248516514</v>
      </c>
      <c r="H36" s="15">
        <v>-48620250</v>
      </c>
    </row>
    <row r="37" spans="1:9" x14ac:dyDescent="0.25">
      <c r="A37" s="15" t="s">
        <v>104</v>
      </c>
      <c r="B37" s="19" t="s">
        <v>27</v>
      </c>
      <c r="C37" s="19" t="s">
        <v>27</v>
      </c>
      <c r="D37" s="20">
        <v>-124872000</v>
      </c>
      <c r="E37" s="19"/>
      <c r="F37" s="15">
        <v>-122724202</v>
      </c>
      <c r="G37" s="19" t="s">
        <v>27</v>
      </c>
      <c r="H37" s="19">
        <v>-86980780</v>
      </c>
      <c r="I37" s="19"/>
    </row>
    <row r="38" spans="1:9" x14ac:dyDescent="0.25">
      <c r="A38" s="15" t="s">
        <v>102</v>
      </c>
      <c r="B38" s="19" t="s">
        <v>27</v>
      </c>
      <c r="C38" s="19" t="s">
        <v>27</v>
      </c>
      <c r="D38" s="18" t="s">
        <v>27</v>
      </c>
      <c r="E38" s="15">
        <v>-252779069</v>
      </c>
      <c r="F38" s="15">
        <v>-490768640</v>
      </c>
      <c r="G38" s="15">
        <v>257301714</v>
      </c>
      <c r="H38" s="15">
        <v>789572563</v>
      </c>
    </row>
    <row r="39" spans="1:9" x14ac:dyDescent="0.25">
      <c r="A39" s="15" t="s">
        <v>105</v>
      </c>
      <c r="B39" s="19" t="s">
        <v>27</v>
      </c>
      <c r="C39" s="19" t="s">
        <v>27</v>
      </c>
      <c r="D39" s="18" t="s">
        <v>27</v>
      </c>
      <c r="E39" s="19" t="s">
        <v>27</v>
      </c>
      <c r="F39" s="15">
        <v>-46305000</v>
      </c>
      <c r="G39" s="15">
        <v>-48620250</v>
      </c>
    </row>
    <row r="40" spans="1:9" x14ac:dyDescent="0.25">
      <c r="A40" s="49" t="s">
        <v>90</v>
      </c>
      <c r="B40" s="22">
        <f>SUM(B29:B38)</f>
        <v>5792972</v>
      </c>
      <c r="C40" s="22">
        <f>SUM(C29:C38)</f>
        <v>86742160</v>
      </c>
      <c r="D40" s="22">
        <f>SUM(D28:D39)</f>
        <v>3843222089</v>
      </c>
      <c r="E40" s="22">
        <f>SUM(E28:E39)</f>
        <v>17069938</v>
      </c>
      <c r="F40" s="22">
        <f>SUM(F28:F39)</f>
        <v>-757138441</v>
      </c>
      <c r="G40" s="22">
        <f>SUM(G28:G39)</f>
        <v>-632760641</v>
      </c>
      <c r="H40" s="22">
        <f t="shared" ref="H40:I40" si="5">SUM(H28:H39)</f>
        <v>152989531</v>
      </c>
      <c r="I40" s="22">
        <f t="shared" si="5"/>
        <v>0</v>
      </c>
    </row>
    <row r="42" spans="1:9" x14ac:dyDescent="0.25">
      <c r="A42" s="49" t="s">
        <v>91</v>
      </c>
      <c r="B42" s="17">
        <f>SUM(B12,B25,B40)</f>
        <v>-635946867</v>
      </c>
      <c r="C42" s="17">
        <v>-240175948</v>
      </c>
      <c r="D42" s="17">
        <f>D12+D25+D40</f>
        <v>13477551</v>
      </c>
      <c r="E42" s="17">
        <f>E12+E25+E40</f>
        <v>99491578</v>
      </c>
      <c r="F42" s="17">
        <f t="shared" ref="F42:I42" si="6">F12+F25+F40</f>
        <v>18658119</v>
      </c>
      <c r="G42" s="17">
        <f t="shared" si="6"/>
        <v>-34903468</v>
      </c>
      <c r="H42" s="17">
        <f t="shared" si="6"/>
        <v>29039763</v>
      </c>
      <c r="I42" s="17">
        <f t="shared" si="6"/>
        <v>0</v>
      </c>
    </row>
    <row r="43" spans="1:9" x14ac:dyDescent="0.25">
      <c r="F43" s="27"/>
      <c r="G43" s="27"/>
    </row>
    <row r="44" spans="1:9" x14ac:dyDescent="0.25">
      <c r="A44" s="15" t="s">
        <v>92</v>
      </c>
      <c r="B44" s="15">
        <v>884426465</v>
      </c>
      <c r="C44" s="15">
        <v>248479598</v>
      </c>
      <c r="D44" s="16">
        <v>8303649</v>
      </c>
      <c r="E44" s="15">
        <v>21781200</v>
      </c>
      <c r="F44" s="60">
        <v>121272778</v>
      </c>
      <c r="G44" s="60">
        <v>139930897</v>
      </c>
      <c r="H44" s="15">
        <v>105027429</v>
      </c>
    </row>
    <row r="45" spans="1:9" ht="15.75" thickBot="1" x14ac:dyDescent="0.3">
      <c r="A45" s="23" t="s">
        <v>93</v>
      </c>
      <c r="B45" s="23">
        <f>B42+B44</f>
        <v>248479598</v>
      </c>
      <c r="C45" s="23">
        <f>C42+C44</f>
        <v>8303650</v>
      </c>
      <c r="D45" s="23">
        <f t="shared" ref="D45:G45" si="7">D42+D44</f>
        <v>21781200</v>
      </c>
      <c r="E45" s="23">
        <f t="shared" si="7"/>
        <v>121272778</v>
      </c>
      <c r="F45" s="59">
        <f t="shared" si="7"/>
        <v>139930897</v>
      </c>
      <c r="G45" s="59">
        <f t="shared" si="7"/>
        <v>105027429</v>
      </c>
      <c r="H45" s="23">
        <f t="shared" ref="H45:I45" si="8">H42+H44</f>
        <v>134067192</v>
      </c>
      <c r="I45" s="23">
        <f t="shared" si="8"/>
        <v>0</v>
      </c>
    </row>
    <row r="46" spans="1:9" ht="15.75" thickTop="1" x14ac:dyDescent="0.25">
      <c r="B46" s="28"/>
      <c r="C46" s="28"/>
      <c r="D46" s="29"/>
      <c r="E46" s="28"/>
      <c r="F46" s="28"/>
    </row>
    <row r="47" spans="1:9" s="43" customFormat="1" x14ac:dyDescent="0.25">
      <c r="A47" s="45" t="s">
        <v>94</v>
      </c>
      <c r="B47" s="44">
        <f>B12/('1'!B30/10)</f>
        <v>2.1103382170542635</v>
      </c>
      <c r="C47" s="44">
        <f>C12/('1'!C30/10)</f>
        <v>1.2325845986289961</v>
      </c>
      <c r="D47" s="44">
        <f>D12/('1'!D30/10)</f>
        <v>-6.2959345798669268</v>
      </c>
      <c r="E47" s="44">
        <f>E12/('1'!E30/10)</f>
        <v>5.7587251054481499</v>
      </c>
      <c r="F47" s="44">
        <f>F12/('1'!F30/10)</f>
        <v>5.0771822530195863</v>
      </c>
      <c r="G47" s="44">
        <f>G12/('1'!G30/10)</f>
        <v>3.5204108919352901</v>
      </c>
      <c r="H47" s="44">
        <f>H12/('1'!H30/10)</f>
        <v>4.7408478678957291</v>
      </c>
      <c r="I47" s="44" t="e">
        <f>I12/('1'!I30/10)</f>
        <v>#DIV/0!</v>
      </c>
    </row>
    <row r="49" spans="1:9" ht="15.75" x14ac:dyDescent="0.25">
      <c r="A49" s="46" t="s">
        <v>97</v>
      </c>
      <c r="B49" s="51" t="s">
        <v>27</v>
      </c>
      <c r="C49" s="51" t="s">
        <v>27</v>
      </c>
      <c r="D49" s="40">
        <v>1506633</v>
      </c>
      <c r="E49" s="34">
        <v>1839605</v>
      </c>
      <c r="F49" s="34">
        <v>4656648</v>
      </c>
      <c r="G49" s="40">
        <v>6989024</v>
      </c>
      <c r="H49" s="40"/>
      <c r="I49" s="40"/>
    </row>
    <row r="50" spans="1:9" x14ac:dyDescent="0.25">
      <c r="A50" s="15" t="s">
        <v>98</v>
      </c>
      <c r="B50" s="19" t="s">
        <v>27</v>
      </c>
      <c r="C50" s="19" t="s">
        <v>27</v>
      </c>
      <c r="D50" s="40">
        <v>-2606278</v>
      </c>
      <c r="E50" s="40">
        <v>81107801</v>
      </c>
      <c r="F50" s="40">
        <v>45270249</v>
      </c>
      <c r="G50" s="40">
        <v>88180266</v>
      </c>
      <c r="H50" s="40"/>
      <c r="I50" s="40"/>
    </row>
    <row r="51" spans="1:9" x14ac:dyDescent="0.25">
      <c r="A51" s="15" t="s">
        <v>99</v>
      </c>
      <c r="B51" s="19" t="s">
        <v>27</v>
      </c>
      <c r="C51" s="19" t="s">
        <v>27</v>
      </c>
      <c r="D51" s="19" t="s">
        <v>27</v>
      </c>
      <c r="E51" s="19" t="s">
        <v>27</v>
      </c>
      <c r="F51" s="40">
        <v>90004000</v>
      </c>
      <c r="G51" s="40">
        <v>2139</v>
      </c>
      <c r="H51" s="40"/>
      <c r="I51" s="40"/>
    </row>
    <row r="52" spans="1:9" x14ac:dyDescent="0.25">
      <c r="A52" s="15" t="s">
        <v>111</v>
      </c>
      <c r="B52" s="19" t="s">
        <v>27</v>
      </c>
      <c r="C52" s="19" t="s">
        <v>27</v>
      </c>
      <c r="D52" s="19" t="s">
        <v>27</v>
      </c>
      <c r="E52" s="19" t="s">
        <v>27</v>
      </c>
      <c r="F52" s="19" t="s">
        <v>27</v>
      </c>
      <c r="G52" s="40">
        <v>9856000</v>
      </c>
      <c r="H52" s="40"/>
      <c r="I52" s="40"/>
    </row>
    <row r="53" spans="1:9" x14ac:dyDescent="0.25">
      <c r="B53" s="52" t="s">
        <v>27</v>
      </c>
      <c r="C53" s="53" t="s">
        <v>27</v>
      </c>
      <c r="D53" s="54">
        <f>SUM(D49:D51)</f>
        <v>-1099645</v>
      </c>
      <c r="E53" s="22">
        <f>SUM(E49:E51)</f>
        <v>82947406</v>
      </c>
      <c r="F53" s="22">
        <f>SUM(F49:F51)</f>
        <v>139930897</v>
      </c>
      <c r="G53" s="55">
        <f>SUM(G49:G51)</f>
        <v>95171429</v>
      </c>
      <c r="H53" s="55">
        <f t="shared" ref="H53:I53" si="9">SUM(H49:H51)</f>
        <v>0</v>
      </c>
      <c r="I53" s="55">
        <f t="shared" si="9"/>
        <v>0</v>
      </c>
    </row>
    <row r="55" spans="1:9" x14ac:dyDescent="0.25">
      <c r="D55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4" sqref="B4"/>
    </sheetView>
  </sheetViews>
  <sheetFormatPr defaultRowHeight="15" x14ac:dyDescent="0.25"/>
  <cols>
    <col min="1" max="1" width="16.5703125" bestFit="1" customWidth="1"/>
  </cols>
  <sheetData>
    <row r="1" spans="1:7" x14ac:dyDescent="0.25">
      <c r="A1" t="s">
        <v>112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5">
      <c r="A2" t="s">
        <v>113</v>
      </c>
      <c r="B2" s="12">
        <f>'2'!B25/'1'!B26</f>
        <v>5.7772510663513001E-2</v>
      </c>
      <c r="C2" s="12">
        <f>'2'!C25/'1'!C26</f>
        <v>3.3655169932185501E-2</v>
      </c>
      <c r="D2" s="12">
        <f>'2'!D25/'1'!D26</f>
        <v>3.6642773176267199E-2</v>
      </c>
      <c r="E2" s="12">
        <f>'2'!E25/'1'!E26</f>
        <v>6.8112630053189807E-2</v>
      </c>
      <c r="F2" s="12">
        <f>'2'!F25/'1'!F26</f>
        <v>7.0197889391805171E-2</v>
      </c>
      <c r="G2" s="12">
        <f>'2'!G25/'1'!G26</f>
        <v>6.9543090144283823E-2</v>
      </c>
    </row>
    <row r="3" spans="1:7" x14ac:dyDescent="0.25">
      <c r="A3" t="s">
        <v>114</v>
      </c>
      <c r="B3" s="12">
        <f>'2'!B25/'1'!B29</f>
        <v>8.7563736499848041E-2</v>
      </c>
      <c r="C3" s="12">
        <f>'2'!C25/'1'!C29</f>
        <v>7.596128644052004E-2</v>
      </c>
      <c r="D3" s="12">
        <f>'2'!D25/'1'!D29</f>
        <v>0.1096398147857636</v>
      </c>
      <c r="E3" s="12">
        <f>'2'!E25/'1'!E29</f>
        <v>0.19102480774517355</v>
      </c>
      <c r="F3" s="12">
        <f>'2'!F25/'1'!F29</f>
        <v>0.17608499462570229</v>
      </c>
      <c r="G3" s="12">
        <f>'2'!G25/'1'!G29</f>
        <v>0.1744517125854283</v>
      </c>
    </row>
    <row r="4" spans="1:7" x14ac:dyDescent="0.25">
      <c r="A4" t="s">
        <v>115</v>
      </c>
      <c r="B4" s="12">
        <f>('1'!C38+'1'!C39)/'1'!C29</f>
        <v>0.10182064664303357</v>
      </c>
      <c r="C4" s="12">
        <f>('1'!D38+'1'!D39)/'1'!D29</f>
        <v>1.2108839460831906</v>
      </c>
      <c r="D4" s="12">
        <f>('1'!E38+'1'!E39)/'1'!E29</f>
        <v>1.0840647855431773</v>
      </c>
      <c r="E4" s="12">
        <f>('1'!F38+'1'!F39)/'1'!F29</f>
        <v>0.94273279907135721</v>
      </c>
      <c r="F4" s="12">
        <f>('1'!G38+'1'!G39)/'1'!G29</f>
        <v>0.76948588334716084</v>
      </c>
      <c r="G4" s="12">
        <f>('1'!H38+'1'!H39)/'1'!H29</f>
        <v>0.64858295694307777</v>
      </c>
    </row>
    <row r="5" spans="1:7" x14ac:dyDescent="0.25">
      <c r="A5" t="s">
        <v>116</v>
      </c>
      <c r="B5" s="12">
        <f>'1'!C17/'1'!C42</f>
        <v>0.29784430936063649</v>
      </c>
      <c r="C5" s="12">
        <f>'1'!D17/'1'!D42</f>
        <v>1.406960388872293</v>
      </c>
      <c r="D5" s="12">
        <f>'1'!E17/'1'!E42</f>
        <v>1.4404411410821696</v>
      </c>
      <c r="E5" s="12">
        <f>'1'!F17/'1'!F42</f>
        <v>2.0166864806866283</v>
      </c>
      <c r="F5" s="12">
        <f>'1'!G17/'1'!G42</f>
        <v>1.5595288892291528</v>
      </c>
      <c r="G5" s="12">
        <f>'1'!H17/'1'!H42</f>
        <v>1.2457140284620152</v>
      </c>
    </row>
    <row r="6" spans="1:7" x14ac:dyDescent="0.25">
      <c r="A6" t="s">
        <v>117</v>
      </c>
      <c r="B6" s="12">
        <f>'2'!B25/'2'!B7</f>
        <v>0.26734995030423736</v>
      </c>
      <c r="C6" s="12">
        <f>'2'!C25/'2'!C7</f>
        <v>0.27282201114547633</v>
      </c>
      <c r="D6" s="12">
        <f>'2'!D25/'2'!D7</f>
        <v>0.17771241148235509</v>
      </c>
      <c r="E6" s="12">
        <f>'2'!E25/'2'!E7</f>
        <v>0.14780286165775991</v>
      </c>
      <c r="F6" s="12">
        <f>'2'!F25/'2'!F7</f>
        <v>0.19573477272737644</v>
      </c>
      <c r="G6" s="12">
        <f>'2'!G25/'2'!G7</f>
        <v>0.17517258982894734</v>
      </c>
    </row>
    <row r="7" spans="1:7" x14ac:dyDescent="0.25">
      <c r="A7" t="s">
        <v>118</v>
      </c>
      <c r="B7" s="12">
        <f>'2'!C16/'2'!C7</f>
        <v>0.33420015544659848</v>
      </c>
      <c r="C7" s="12">
        <f>'2'!D16/'2'!D7</f>
        <v>0.20599912973454101</v>
      </c>
      <c r="D7" s="12">
        <f>'2'!E16/'2'!E7</f>
        <v>0.16541968667900883</v>
      </c>
      <c r="E7" s="12">
        <f>'2'!F16/'2'!F7</f>
        <v>0.22054901454780099</v>
      </c>
      <c r="F7" s="12">
        <f>'2'!G16/'2'!G7</f>
        <v>0.20084376088371828</v>
      </c>
      <c r="G7" s="12">
        <f>'2'!H16/'2'!H7</f>
        <v>0.14921510597614912</v>
      </c>
    </row>
    <row r="8" spans="1:7" x14ac:dyDescent="0.25">
      <c r="A8" t="s">
        <v>119</v>
      </c>
      <c r="B8" s="12">
        <f>(('2'!B25)/('1'!B29-'1'!B35+'1'!B38+'1'!B39))</f>
        <v>9.8332944199522321E-2</v>
      </c>
      <c r="C8" s="12">
        <f>(('2'!C25)/('1'!C29-'1'!C35+'1'!C38+'1'!C39))</f>
        <v>9.770079143228444E-2</v>
      </c>
      <c r="D8" s="12">
        <f>(('2'!D25)/('1'!D29-'1'!D35+'1'!D38+'1'!D39))</f>
        <v>5.4291287147352957E-2</v>
      </c>
      <c r="E8" s="12">
        <f>(('2'!E25)/('1'!E29-'1'!E35+'1'!E38+'1'!E39))</f>
        <v>0.10206981819847266</v>
      </c>
      <c r="F8" s="12">
        <f>(('2'!F25)/('1'!F29-'1'!F35+'1'!F38+'1'!F39))</f>
        <v>0.10225469368034304</v>
      </c>
      <c r="G8" s="12">
        <f>(('2'!G25)/('1'!G29-'1'!G35+'1'!G38+'1'!G39))</f>
        <v>0.11325834072871591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2020-04-11T15:27:21Z</dcterms:modified>
</cp:coreProperties>
</file>