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G20" i="2" l="1"/>
  <c r="G15" i="2"/>
  <c r="C52" i="1" l="1"/>
  <c r="D52" i="1"/>
  <c r="E52" i="1"/>
  <c r="F52" i="1"/>
  <c r="G52" i="1"/>
  <c r="B52" i="1"/>
  <c r="B38" i="1"/>
  <c r="C38" i="1"/>
  <c r="D38" i="1"/>
  <c r="E38" i="1"/>
  <c r="F38" i="1"/>
  <c r="G38" i="1"/>
  <c r="C33" i="2"/>
  <c r="D33" i="2"/>
  <c r="E33" i="2"/>
  <c r="F33" i="2"/>
  <c r="G33" i="2"/>
  <c r="B33" i="2"/>
  <c r="D20" i="2" l="1"/>
  <c r="D32" i="2" s="1"/>
  <c r="D22" i="2"/>
  <c r="B36" i="2"/>
  <c r="B32" i="2"/>
  <c r="G27" i="3" l="1"/>
  <c r="G26" i="3"/>
  <c r="G24" i="3"/>
  <c r="G22" i="3"/>
  <c r="G20" i="3"/>
  <c r="G16" i="3"/>
  <c r="G9" i="3"/>
  <c r="G39" i="2"/>
  <c r="G22" i="2"/>
  <c r="G32" i="2"/>
  <c r="G36" i="2" s="1"/>
  <c r="G38" i="2" s="1"/>
  <c r="G55" i="1"/>
  <c r="G54" i="1"/>
  <c r="G36" i="1"/>
  <c r="G29" i="1"/>
  <c r="G19" i="1"/>
  <c r="G17" i="1"/>
  <c r="G10" i="1"/>
  <c r="C55" i="1" l="1"/>
  <c r="D55" i="1"/>
  <c r="E55" i="1"/>
  <c r="F55" i="1"/>
  <c r="B10" i="1" l="1"/>
  <c r="B55" i="1"/>
  <c r="C53" i="1" l="1"/>
  <c r="D53" i="1"/>
  <c r="E53" i="1"/>
  <c r="F53" i="1"/>
  <c r="B53" i="1"/>
  <c r="D29" i="1"/>
  <c r="F29" i="1"/>
  <c r="E29" i="1"/>
  <c r="C29" i="1"/>
  <c r="C10" i="1"/>
  <c r="C17" i="1" s="1"/>
  <c r="D10" i="1"/>
  <c r="D17" i="1" s="1"/>
  <c r="E10" i="1"/>
  <c r="E17" i="1" s="1"/>
  <c r="F10" i="1"/>
  <c r="F17" i="1" s="1"/>
  <c r="F36" i="1" s="1"/>
  <c r="C20" i="3"/>
  <c r="D20" i="3"/>
  <c r="E20" i="3"/>
  <c r="E22" i="3" s="1"/>
  <c r="E24" i="3" s="1"/>
  <c r="F20" i="3"/>
  <c r="C16" i="3"/>
  <c r="D16" i="3"/>
  <c r="E16" i="3"/>
  <c r="F16" i="3"/>
  <c r="C9" i="3"/>
  <c r="D9" i="3"/>
  <c r="E9" i="3"/>
  <c r="F9" i="3"/>
  <c r="F22" i="2"/>
  <c r="E22" i="2"/>
  <c r="F15" i="2"/>
  <c r="F20" i="2" s="1"/>
  <c r="E15" i="2"/>
  <c r="E20" i="2" s="1"/>
  <c r="D15" i="2"/>
  <c r="C15" i="2"/>
  <c r="C20" i="2" s="1"/>
  <c r="D22" i="3" l="1"/>
  <c r="D24" i="3" s="1"/>
  <c r="C22" i="3"/>
  <c r="C24" i="3" s="1"/>
  <c r="F22" i="3"/>
  <c r="F24" i="3" s="1"/>
  <c r="E36" i="1"/>
  <c r="D36" i="1"/>
  <c r="E32" i="2"/>
  <c r="E36" i="2" s="1"/>
  <c r="D36" i="2"/>
  <c r="F32" i="2"/>
  <c r="F36" i="2" s="1"/>
  <c r="C26" i="3"/>
  <c r="B20" i="3"/>
  <c r="B16" i="3"/>
  <c r="B9" i="3"/>
  <c r="B26" i="3" s="1"/>
  <c r="B15" i="2"/>
  <c r="B20" i="2" s="1"/>
  <c r="B22" i="2"/>
  <c r="C22" i="2"/>
  <c r="B29" i="1"/>
  <c r="C24" i="1"/>
  <c r="C36" i="1" s="1"/>
  <c r="B17" i="1"/>
  <c r="B54" i="1" s="1"/>
  <c r="C54" i="1"/>
  <c r="B22" i="3" l="1"/>
  <c r="B24" i="3" s="1"/>
  <c r="B38" i="2"/>
  <c r="C32" i="2"/>
  <c r="B36" i="1"/>
  <c r="E26" i="3"/>
  <c r="F26" i="3"/>
  <c r="D26" i="3"/>
  <c r="E38" i="2"/>
  <c r="F38" i="2"/>
  <c r="D38" i="2"/>
  <c r="E54" i="1"/>
  <c r="F54" i="1"/>
  <c r="D54" i="1"/>
  <c r="C36" i="2" l="1"/>
  <c r="C38" i="2" s="1"/>
  <c r="G53" i="1" l="1"/>
</calcChain>
</file>

<file path=xl/sharedStrings.xml><?xml version="1.0" encoding="utf-8"?>
<sst xmlns="http://schemas.openxmlformats.org/spreadsheetml/2006/main" count="132" uniqueCount="100">
  <si>
    <t>Issued, subscribed and paid-up capital</t>
  </si>
  <si>
    <t>Reserve For Exceptional Losses</t>
  </si>
  <si>
    <t>-</t>
  </si>
  <si>
    <t>Reserve &amp; Surplus</t>
  </si>
  <si>
    <t>Profit &amp; Loss Appropriation Account</t>
  </si>
  <si>
    <t>Fire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</si>
  <si>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</si>
  <si>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</si>
  <si>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</si>
  <si>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</si>
  <si>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</si>
  <si>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</si>
  <si>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Provision For Income Tax</t>
  </si>
  <si>
    <t>Sundry Creditors</t>
  </si>
  <si>
    <t>Investment (At cost)</t>
  </si>
  <si>
    <t>National Bond/ Government Treasury Bond/Investment in Bangladesh Govt treasury bond</t>
  </si>
  <si>
    <t>Share &amp; Debenture/ Investment in Shares</t>
  </si>
  <si>
    <t>Accrued Interest</t>
  </si>
  <si>
    <t>Amount Due From Other Persons Or Bodies Carrying On Insurance Business</t>
  </si>
  <si>
    <t>Sundry Debtors</t>
  </si>
  <si>
    <t>Cash &amp; Bank Balances</t>
  </si>
  <si>
    <t>Fixed Assets</t>
  </si>
  <si>
    <t>Stock Of Stationary</t>
  </si>
  <si>
    <t>Other Income/ Misc Income</t>
  </si>
  <si>
    <t>Profit/Loss Transferred From:</t>
  </si>
  <si>
    <t>Fire Revenue Account</t>
  </si>
  <si>
    <t>Motor Revenue Account</t>
  </si>
  <si>
    <t>Miscellaneous Revenue Account</t>
  </si>
  <si>
    <t>Advertisement &amp; Publicity</t>
  </si>
  <si>
    <t>Directors Fee</t>
  </si>
  <si>
    <t>Audit Fees</t>
  </si>
  <si>
    <t>Legal &amp; Professional Fees</t>
  </si>
  <si>
    <t>Donation &amp; Subscription</t>
  </si>
  <si>
    <t>Depreciation</t>
  </si>
  <si>
    <t>Collection From Premium &amp; Other Income</t>
  </si>
  <si>
    <t>Income Tax Paid</t>
  </si>
  <si>
    <t>Payment For Management Exp. Re-Insurance &amp; Claim</t>
  </si>
  <si>
    <t>Acquisition Of Fixed Asset</t>
  </si>
  <si>
    <t>Disposal Of Fixed Assets</t>
  </si>
  <si>
    <t>Dividend Paid</t>
  </si>
  <si>
    <t>Premium on Right Share/ Share Premium</t>
  </si>
  <si>
    <t>Marine Insurance Business Account</t>
  </si>
  <si>
    <t>Interest, Dividend &amp; Rent Outstanding</t>
  </si>
  <si>
    <t>Profit/(Loss) on Sale of Shares</t>
  </si>
  <si>
    <t>Marine Revenue Account</t>
  </si>
  <si>
    <t>Financial Charges</t>
  </si>
  <si>
    <t>Others</t>
  </si>
  <si>
    <t>Bangladesh General Insurance Company Ltd. Limited</t>
  </si>
  <si>
    <t>Bangladesh General Insurance Company Ltd.</t>
  </si>
  <si>
    <t>Investment Fluctuation Fund</t>
  </si>
  <si>
    <t>Dividend Equalization Fund</t>
  </si>
  <si>
    <t>Share Fluctuation Fund</t>
  </si>
  <si>
    <t>Deferred Liability For Gratuity</t>
  </si>
  <si>
    <t>Reserve For Corporate Social Responsibility (CSR)</t>
  </si>
  <si>
    <t>Loan From Bank (Secured)</t>
  </si>
  <si>
    <t>Loans &amp; Advances</t>
  </si>
  <si>
    <t>Other Long Term Investment</t>
  </si>
  <si>
    <t>Land &amp; Land Development Cost</t>
  </si>
  <si>
    <t>Insurance Stamps In Hand</t>
  </si>
  <si>
    <t>Income Statement</t>
  </si>
  <si>
    <t>Interest And Dividend Income</t>
  </si>
  <si>
    <t>Dividend And Debenture Interest</t>
  </si>
  <si>
    <t>Interest &amp; Others Income</t>
  </si>
  <si>
    <t>Capital gain/Profit On Sale Of Assets</t>
  </si>
  <si>
    <t>Trustee Fee</t>
  </si>
  <si>
    <t>Sundry Income</t>
  </si>
  <si>
    <t>Rental Income BGIC Tower</t>
  </si>
  <si>
    <t>Interest Expense</t>
  </si>
  <si>
    <t>Cash Flow Statement</t>
  </si>
  <si>
    <t>Disposal Of Investment</t>
  </si>
  <si>
    <t>Investment Made</t>
  </si>
  <si>
    <t>Increase/(Decrease) of bank overdraft</t>
  </si>
  <si>
    <t>Other fund</t>
  </si>
  <si>
    <t>Right Share Issue Expenses Written off</t>
  </si>
  <si>
    <t>Balance Sheet</t>
  </si>
  <si>
    <t>As at year end</t>
  </si>
  <si>
    <t>Liabilities and Capital</t>
  </si>
  <si>
    <t>Shareholders’ Equity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</si>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</sst>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Fill="1"/>
    <xf numFmtId="164" fontId="0" fillId="0" borderId="0" xfId="1" applyNumberFormat="1" applyFont="1"/>
    <xf numFmtId="0" fontId="0" fillId="0" borderId="0" xfId="0" applyFont="1"/>
    <xf numFmtId="0" fontId="5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" fontId="2" fillId="0" borderId="0" xfId="0" applyNumberFormat="1" applyFont="1" applyFill="1" applyAlignment="1">
      <alignment horizontal="right" vertical="top" wrapText="1"/>
    </xf>
    <xf numFmtId="4" fontId="2" fillId="0" borderId="5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 vertical="top" wrapText="1"/>
    </xf>
    <xf numFmtId="0" fontId="6" fillId="0" borderId="0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right" vertical="top" wrapText="1"/>
    </xf>
    <xf numFmtId="3" fontId="0" fillId="0" borderId="0" xfId="0" applyNumberFormat="1" applyFont="1"/>
    <xf numFmtId="164" fontId="2" fillId="0" borderId="0" xfId="1" applyNumberFormat="1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4" fillId="0" borderId="0" xfId="0" applyFo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6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/>
    <xf numFmtId="0" fontId="8" fillId="0" borderId="4" xfId="0" applyFont="1" applyFill="1" applyBorder="1" applyAlignment="1">
      <alignment vertical="top" wrapText="1"/>
    </xf>
    <xf numFmtId="4" fontId="6" fillId="0" borderId="0" xfId="0" applyNumberFormat="1" applyFont="1" applyFill="1" applyBorder="1" applyAlignment="1">
      <alignment horizontal="right" vertical="top" wrapText="1"/>
    </xf>
    <xf numFmtId="0" fontId="4" fillId="0" borderId="8" xfId="0" applyFont="1" applyBorder="1" applyAlignment="1">
      <alignment horizontal="left"/>
    </xf>
    <xf numFmtId="0" fontId="9" fillId="0" borderId="4" xfId="0" applyFont="1" applyFill="1" applyBorder="1" applyAlignment="1">
      <alignment vertical="top" wrapText="1"/>
    </xf>
    <xf numFmtId="0" fontId="4" fillId="0" borderId="8" xfId="0" applyFont="1" applyBorder="1"/>
    <xf numFmtId="0" fontId="6" fillId="0" borderId="0" xfId="0" applyFont="1"/>
    <xf numFmtId="0" fontId="10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right" wrapText="1"/>
    </xf>
    <xf numFmtId="0" fontId="10" fillId="0" borderId="5" xfId="0" applyFont="1" applyFill="1" applyBorder="1" applyAlignment="1">
      <alignment horizontal="right" wrapText="1"/>
    </xf>
    <xf numFmtId="0" fontId="10" fillId="0" borderId="4" xfId="0" applyFont="1" applyFill="1" applyBorder="1" applyAlignment="1">
      <alignment vertical="top" wrapText="1"/>
    </xf>
    <xf numFmtId="164" fontId="10" fillId="0" borderId="0" xfId="1" applyNumberFormat="1" applyFont="1" applyFill="1" applyBorder="1" applyAlignment="1">
      <alignment vertical="top" wrapText="1"/>
    </xf>
    <xf numFmtId="164" fontId="10" fillId="0" borderId="0" xfId="1" applyNumberFormat="1" applyFont="1" applyFill="1" applyAlignment="1">
      <alignment horizontal="right" vertical="top" wrapText="1"/>
    </xf>
    <xf numFmtId="164" fontId="10" fillId="0" borderId="5" xfId="1" applyNumberFormat="1" applyFont="1" applyFill="1" applyBorder="1" applyAlignment="1">
      <alignment horizontal="right" vertical="top" wrapText="1"/>
    </xf>
    <xf numFmtId="0" fontId="11" fillId="0" borderId="4" xfId="0" applyFont="1" applyFill="1" applyBorder="1" applyAlignment="1">
      <alignment vertical="top" wrapText="1"/>
    </xf>
    <xf numFmtId="164" fontId="11" fillId="0" borderId="0" xfId="1" applyNumberFormat="1" applyFont="1" applyFill="1" applyBorder="1" applyAlignment="1">
      <alignment vertical="top" wrapText="1"/>
    </xf>
    <xf numFmtId="164" fontId="11" fillId="0" borderId="0" xfId="1" applyNumberFormat="1" applyFont="1" applyFill="1" applyAlignment="1">
      <alignment horizontal="right" vertical="top" wrapText="1"/>
    </xf>
    <xf numFmtId="0" fontId="11" fillId="0" borderId="6" xfId="0" applyFont="1" applyFill="1" applyBorder="1" applyAlignment="1">
      <alignment vertical="top" wrapText="1"/>
    </xf>
    <xf numFmtId="2" fontId="11" fillId="0" borderId="7" xfId="0" applyNumberFormat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vertical="top" wrapText="1"/>
    </xf>
    <xf numFmtId="4" fontId="11" fillId="0" borderId="0" xfId="0" applyNumberFormat="1" applyFont="1" applyFill="1" applyAlignment="1">
      <alignment horizontal="right" vertical="top" wrapText="1"/>
    </xf>
    <xf numFmtId="4" fontId="11" fillId="0" borderId="5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vertical="top" wrapText="1"/>
    </xf>
    <xf numFmtId="4" fontId="10" fillId="0" borderId="0" xfId="0" applyNumberFormat="1" applyFont="1" applyFill="1" applyAlignment="1">
      <alignment horizontal="right" vertical="top" wrapText="1"/>
    </xf>
    <xf numFmtId="4" fontId="10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right" vertical="top" wrapText="1"/>
    </xf>
    <xf numFmtId="0" fontId="11" fillId="0" borderId="7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10" xfId="0" applyFont="1" applyBorder="1"/>
    <xf numFmtId="0" fontId="0" fillId="0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vertical="top" wrapText="1"/>
    </xf>
    <xf numFmtId="164" fontId="0" fillId="0" borderId="0" xfId="1" applyNumberFormat="1" applyFont="1" applyFill="1" applyBorder="1" applyAlignment="1">
      <alignment vertical="top" wrapText="1"/>
    </xf>
    <xf numFmtId="164" fontId="0" fillId="0" borderId="0" xfId="1" applyNumberFormat="1" applyFont="1" applyFill="1" applyAlignment="1">
      <alignment horizontal="right" vertical="top" wrapText="1"/>
    </xf>
    <xf numFmtId="164" fontId="0" fillId="0" borderId="5" xfId="1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vertical="top" wrapText="1"/>
    </xf>
    <xf numFmtId="164" fontId="4" fillId="0" borderId="0" xfId="1" applyNumberFormat="1" applyFont="1" applyFill="1" applyBorder="1" applyAlignment="1">
      <alignment vertical="top" wrapText="1"/>
    </xf>
    <xf numFmtId="2" fontId="4" fillId="0" borderId="7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right" wrapText="1"/>
    </xf>
    <xf numFmtId="0" fontId="0" fillId="0" borderId="5" xfId="0" applyFont="1" applyFill="1" applyBorder="1" applyAlignment="1">
      <alignment horizontal="right" wrapText="1"/>
    </xf>
    <xf numFmtId="4" fontId="2" fillId="0" borderId="0" xfId="0" applyNumberFormat="1" applyFont="1" applyFill="1" applyBorder="1" applyAlignment="1">
      <alignment horizontal="right" vertical="top" wrapText="1"/>
    </xf>
    <xf numFmtId="164" fontId="0" fillId="0" borderId="0" xfId="1" applyNumberFormat="1" applyFont="1" applyFill="1" applyBorder="1"/>
    <xf numFmtId="164" fontId="4" fillId="0" borderId="8" xfId="1" applyNumberFormat="1" applyFont="1" applyBorder="1"/>
    <xf numFmtId="164" fontId="4" fillId="0" borderId="0" xfId="1" applyNumberFormat="1" applyFont="1"/>
    <xf numFmtId="0" fontId="12" fillId="0" borderId="0" xfId="0" applyFont="1" applyFill="1"/>
    <xf numFmtId="164" fontId="1" fillId="0" borderId="0" xfId="1" applyNumberFormat="1" applyFont="1" applyFill="1"/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wrapText="1"/>
    </xf>
    <xf numFmtId="164" fontId="12" fillId="0" borderId="0" xfId="1" applyNumberFormat="1" applyFont="1" applyFill="1"/>
    <xf numFmtId="0" fontId="11" fillId="0" borderId="2" xfId="0" applyFont="1" applyFill="1" applyBorder="1" applyAlignment="1">
      <alignment horizontal="right" wrapText="1"/>
    </xf>
    <xf numFmtId="0" fontId="11" fillId="0" borderId="3" xfId="0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  <xf numFmtId="164" fontId="11" fillId="0" borderId="5" xfId="1" applyNumberFormat="1" applyFont="1" applyFill="1" applyBorder="1" applyAlignment="1">
      <alignment horizontal="right" vertical="top" wrapText="1"/>
    </xf>
    <xf numFmtId="0" fontId="1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/>
    <xf numFmtId="0" fontId="12" fillId="0" borderId="9" xfId="0" applyFont="1" applyBorder="1" applyAlignment="1">
      <alignment vertical="top" wrapText="1"/>
    </xf>
    <xf numFmtId="164" fontId="1" fillId="0" borderId="0" xfId="1" applyNumberFormat="1" applyFont="1"/>
    <xf numFmtId="164" fontId="1" fillId="0" borderId="0" xfId="0" applyNumberFormat="1" applyFont="1"/>
    <xf numFmtId="0" fontId="12" fillId="0" borderId="8" xfId="0" applyFont="1" applyBorder="1"/>
    <xf numFmtId="0" fontId="13" fillId="0" borderId="0" xfId="0" applyFont="1"/>
    <xf numFmtId="0" fontId="12" fillId="0" borderId="0" xfId="0" applyFont="1" applyBorder="1"/>
    <xf numFmtId="0" fontId="12" fillId="0" borderId="10" xfId="0" applyFont="1" applyBorder="1"/>
    <xf numFmtId="164" fontId="12" fillId="0" borderId="0" xfId="1" applyNumberFormat="1" applyFont="1"/>
    <xf numFmtId="164" fontId="10" fillId="0" borderId="0" xfId="1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2" sqref="A42:XFD42"/>
    </sheetView>
  </sheetViews>
  <sheetFormatPr defaultRowHeight="15" x14ac:dyDescent="0.25"/>
  <cols>
    <col min="1" max="1" width="50.7109375" style="3" customWidth="1"/>
    <col min="2" max="3" width="14.28515625" style="3" bestFit="1" customWidth="1"/>
    <col min="4" max="7" width="15.42578125" style="3" bestFit="1" customWidth="1"/>
    <col min="8" max="16384" width="9.140625" style="3"/>
  </cols>
  <sheetData>
    <row r="1" spans="1:7" ht="18.75" x14ac:dyDescent="0.3">
      <c r="A1" s="4" t="s">
        <v>47</v>
      </c>
      <c r="B1" s="4"/>
      <c r="C1" s="4"/>
    </row>
    <row r="2" spans="1:7" x14ac:dyDescent="0.25">
      <c r="A2" s="21" t="s">
        <v>74</v>
      </c>
    </row>
    <row r="3" spans="1:7" ht="15.75" thickBot="1" x14ac:dyDescent="0.3">
      <c r="A3" s="21" t="s">
        <v>75</v>
      </c>
    </row>
    <row r="4" spans="1:7" ht="15.75" x14ac:dyDescent="0.25">
      <c r="A4" s="5"/>
      <c r="B4" s="81">
        <v>2013</v>
      </c>
      <c r="C4" s="81">
        <v>2014</v>
      </c>
      <c r="D4" s="81">
        <v>2015</v>
      </c>
      <c r="E4" s="81">
        <v>2016</v>
      </c>
      <c r="F4" s="82">
        <v>2017</v>
      </c>
      <c r="G4" s="83">
        <v>2018</v>
      </c>
    </row>
    <row r="5" spans="1:7" ht="15.75" x14ac:dyDescent="0.25">
      <c r="A5" s="25" t="s">
        <v>76</v>
      </c>
      <c r="B5" s="22"/>
      <c r="C5" s="22"/>
      <c r="D5" s="23"/>
      <c r="E5" s="23"/>
      <c r="F5" s="24"/>
    </row>
    <row r="6" spans="1:7" ht="15.75" x14ac:dyDescent="0.25">
      <c r="A6" s="26"/>
      <c r="B6" s="22"/>
      <c r="C6" s="22"/>
      <c r="D6" s="23"/>
      <c r="E6" s="23"/>
      <c r="F6" s="24"/>
    </row>
    <row r="7" spans="1:7" ht="15.75" x14ac:dyDescent="0.25">
      <c r="A7" s="27" t="s">
        <v>77</v>
      </c>
      <c r="B7" s="22"/>
      <c r="C7" s="22"/>
      <c r="D7" s="23"/>
      <c r="E7" s="23"/>
      <c r="F7" s="24"/>
    </row>
    <row r="8" spans="1:7" ht="15.75" x14ac:dyDescent="0.25">
      <c r="A8" s="27" t="s">
        <v>0</v>
      </c>
      <c r="B8" s="10">
        <v>540272550</v>
      </c>
      <c r="C8" s="10">
        <v>540272550</v>
      </c>
      <c r="D8" s="8">
        <v>540272550</v>
      </c>
      <c r="E8" s="8">
        <v>540272550</v>
      </c>
      <c r="F8" s="9">
        <v>540272550</v>
      </c>
      <c r="G8" s="68">
        <v>540272550</v>
      </c>
    </row>
    <row r="9" spans="1:7" ht="15.75" x14ac:dyDescent="0.25">
      <c r="A9" s="27" t="s">
        <v>40</v>
      </c>
      <c r="B9" s="10">
        <v>244825200</v>
      </c>
      <c r="C9" s="10">
        <v>244825200</v>
      </c>
      <c r="D9" s="8">
        <v>244825200</v>
      </c>
      <c r="E9" s="8">
        <v>244825200</v>
      </c>
      <c r="F9" s="9">
        <v>244825200</v>
      </c>
      <c r="G9" s="68">
        <v>244825200</v>
      </c>
    </row>
    <row r="10" spans="1:7" ht="15.75" x14ac:dyDescent="0.25">
      <c r="A10" s="28" t="s">
        <v>78</v>
      </c>
      <c r="B10" s="12">
        <f>SUM(B11:B16)</f>
        <v>274246220</v>
      </c>
      <c r="C10" s="12">
        <f t="shared" ref="C10:G10" si="0">SUM(C11:C16)</f>
        <v>275519360</v>
      </c>
      <c r="D10" s="12">
        <f t="shared" si="0"/>
        <v>275137189</v>
      </c>
      <c r="E10" s="12">
        <f t="shared" si="0"/>
        <v>267559350</v>
      </c>
      <c r="F10" s="12">
        <f t="shared" si="0"/>
        <v>282219702</v>
      </c>
      <c r="G10" s="12">
        <f t="shared" si="0"/>
        <v>275356908</v>
      </c>
    </row>
    <row r="11" spans="1:7" ht="15.75" x14ac:dyDescent="0.25">
      <c r="A11" s="6" t="s">
        <v>1</v>
      </c>
      <c r="B11" s="7">
        <v>177568701</v>
      </c>
      <c r="C11" s="10">
        <v>182568701</v>
      </c>
      <c r="D11" s="8">
        <v>184068701</v>
      </c>
      <c r="E11" s="8">
        <v>187568701</v>
      </c>
      <c r="F11" s="9">
        <v>192068701</v>
      </c>
      <c r="G11" s="68">
        <v>199568701</v>
      </c>
    </row>
    <row r="12" spans="1:7" ht="15.75" x14ac:dyDescent="0.25">
      <c r="A12" s="6" t="s">
        <v>49</v>
      </c>
      <c r="B12" s="7"/>
      <c r="C12" s="7"/>
      <c r="D12" s="8">
        <v>2987382</v>
      </c>
      <c r="E12" s="8">
        <v>2294349</v>
      </c>
      <c r="F12" s="9">
        <v>16964879</v>
      </c>
      <c r="G12" s="68">
        <v>563412</v>
      </c>
    </row>
    <row r="13" spans="1:7" ht="15.75" x14ac:dyDescent="0.25">
      <c r="A13" s="6" t="s">
        <v>50</v>
      </c>
      <c r="B13" s="10">
        <v>13700000</v>
      </c>
      <c r="C13" s="10">
        <v>11700000</v>
      </c>
      <c r="D13" s="8">
        <v>11700000</v>
      </c>
      <c r="E13" s="8">
        <v>1700000</v>
      </c>
      <c r="F13" s="9">
        <v>1700000</v>
      </c>
      <c r="G13" s="68">
        <v>1700000</v>
      </c>
    </row>
    <row r="14" spans="1:7" ht="15.75" x14ac:dyDescent="0.25">
      <c r="A14" s="6" t="s">
        <v>51</v>
      </c>
      <c r="B14" s="7">
        <v>11000000</v>
      </c>
      <c r="C14" s="10">
        <v>11000000</v>
      </c>
      <c r="D14" s="8">
        <v>11000000</v>
      </c>
      <c r="E14" s="8">
        <v>11000000</v>
      </c>
      <c r="F14" s="9">
        <v>11000000</v>
      </c>
      <c r="G14" s="68">
        <v>11000000</v>
      </c>
    </row>
    <row r="15" spans="1:7" ht="15.75" x14ac:dyDescent="0.25">
      <c r="A15" s="6" t="s">
        <v>3</v>
      </c>
      <c r="B15" s="10">
        <v>5000000</v>
      </c>
      <c r="C15" s="10">
        <v>5000000</v>
      </c>
      <c r="D15" s="8">
        <v>5000000</v>
      </c>
      <c r="E15" s="8">
        <v>5000000</v>
      </c>
      <c r="F15" s="9">
        <v>5000000</v>
      </c>
      <c r="G15" s="68">
        <v>5000000</v>
      </c>
    </row>
    <row r="16" spans="1:7" ht="15.75" x14ac:dyDescent="0.25">
      <c r="A16" s="6" t="s">
        <v>4</v>
      </c>
      <c r="B16" s="10">
        <v>66977519</v>
      </c>
      <c r="C16" s="10">
        <v>65250659</v>
      </c>
      <c r="D16" s="8">
        <v>60381106</v>
      </c>
      <c r="E16" s="8">
        <v>59996300</v>
      </c>
      <c r="F16" s="9">
        <v>55486122</v>
      </c>
      <c r="G16" s="68">
        <v>57524795</v>
      </c>
    </row>
    <row r="17" spans="1:7" ht="15.75" x14ac:dyDescent="0.25">
      <c r="A17" s="11"/>
      <c r="B17" s="12">
        <f>SUM(B8:B10)</f>
        <v>1059343970</v>
      </c>
      <c r="C17" s="12">
        <f t="shared" ref="C17:G17" si="1">SUM(C8:C10)</f>
        <v>1060617110</v>
      </c>
      <c r="D17" s="12">
        <f t="shared" si="1"/>
        <v>1060234939</v>
      </c>
      <c r="E17" s="12">
        <f t="shared" si="1"/>
        <v>1052657100</v>
      </c>
      <c r="F17" s="12">
        <f t="shared" si="1"/>
        <v>1067317452</v>
      </c>
      <c r="G17" s="12">
        <f t="shared" si="1"/>
        <v>1060454658</v>
      </c>
    </row>
    <row r="18" spans="1:7" ht="15.75" x14ac:dyDescent="0.25">
      <c r="A18" s="11"/>
      <c r="B18" s="12"/>
      <c r="C18" s="12"/>
      <c r="D18" s="12"/>
      <c r="E18" s="12"/>
      <c r="F18" s="12"/>
    </row>
    <row r="19" spans="1:7" ht="15.75" x14ac:dyDescent="0.25">
      <c r="A19" s="28" t="s">
        <v>79</v>
      </c>
      <c r="B19" s="12">
        <v>134665337</v>
      </c>
      <c r="C19" s="12">
        <v>127950691</v>
      </c>
      <c r="D19" s="13">
        <v>154891766</v>
      </c>
      <c r="E19" s="13">
        <v>153104152</v>
      </c>
      <c r="F19" s="14">
        <v>181325601</v>
      </c>
      <c r="G19" s="2">
        <f>SUM(G20:G23)</f>
        <v>135848256</v>
      </c>
    </row>
    <row r="20" spans="1:7" ht="15.75" x14ac:dyDescent="0.25">
      <c r="A20" s="6" t="s">
        <v>5</v>
      </c>
      <c r="B20" s="7"/>
      <c r="C20" s="7"/>
      <c r="D20" s="15" t="s">
        <v>2</v>
      </c>
      <c r="E20" s="8">
        <v>62887506</v>
      </c>
      <c r="F20" s="9">
        <v>69007408</v>
      </c>
      <c r="G20" s="2">
        <v>12805628</v>
      </c>
    </row>
    <row r="21" spans="1:7" ht="15.75" x14ac:dyDescent="0.25">
      <c r="A21" s="6" t="s">
        <v>41</v>
      </c>
      <c r="B21" s="7"/>
      <c r="C21" s="7"/>
      <c r="D21" s="15" t="s">
        <v>2</v>
      </c>
      <c r="E21" s="8">
        <v>34218404</v>
      </c>
      <c r="F21" s="9">
        <v>39919683</v>
      </c>
      <c r="G21" s="2">
        <v>47967144</v>
      </c>
    </row>
    <row r="22" spans="1:7" ht="15.75" x14ac:dyDescent="0.25">
      <c r="A22" s="6" t="s">
        <v>6</v>
      </c>
      <c r="B22" s="7"/>
      <c r="C22" s="7"/>
      <c r="D22" s="15" t="s">
        <v>2</v>
      </c>
      <c r="E22" s="8">
        <v>39636022</v>
      </c>
      <c r="F22" s="9">
        <v>41230936</v>
      </c>
      <c r="G22" s="2">
        <v>43890718</v>
      </c>
    </row>
    <row r="23" spans="1:7" ht="15.75" x14ac:dyDescent="0.25">
      <c r="A23" s="6" t="s">
        <v>7</v>
      </c>
      <c r="B23" s="7"/>
      <c r="C23" s="7"/>
      <c r="D23" s="15" t="s">
        <v>2</v>
      </c>
      <c r="E23" s="8">
        <v>16362220</v>
      </c>
      <c r="F23" s="9">
        <v>31167574</v>
      </c>
      <c r="G23" s="69">
        <v>31184766</v>
      </c>
    </row>
    <row r="24" spans="1:7" ht="15.75" x14ac:dyDescent="0.25">
      <c r="A24" s="28" t="s">
        <v>72</v>
      </c>
      <c r="B24" s="7"/>
      <c r="C24" s="16">
        <f>2500000+2000000</f>
        <v>4500000</v>
      </c>
      <c r="D24" s="15"/>
      <c r="E24" s="8"/>
      <c r="F24" s="9"/>
    </row>
    <row r="25" spans="1:7" ht="15.75" x14ac:dyDescent="0.25">
      <c r="A25" s="28" t="s">
        <v>8</v>
      </c>
      <c r="B25" s="16">
        <v>5895326</v>
      </c>
      <c r="C25" s="12">
        <v>11118643</v>
      </c>
      <c r="D25" s="13">
        <v>3974176</v>
      </c>
      <c r="E25" s="13">
        <v>9990319</v>
      </c>
      <c r="F25" s="14">
        <v>5380501</v>
      </c>
      <c r="G25" s="69">
        <v>12777898</v>
      </c>
    </row>
    <row r="26" spans="1:7" ht="15.75" x14ac:dyDescent="0.25">
      <c r="A26" s="28" t="s">
        <v>52</v>
      </c>
      <c r="B26" s="16"/>
      <c r="C26" s="16"/>
      <c r="D26" s="13">
        <v>2500000</v>
      </c>
      <c r="E26" s="13">
        <v>2500000</v>
      </c>
      <c r="F26" s="14">
        <v>2500000</v>
      </c>
      <c r="G26" s="69">
        <v>2500000</v>
      </c>
    </row>
    <row r="27" spans="1:7" ht="15.75" x14ac:dyDescent="0.25">
      <c r="A27" s="28" t="s">
        <v>53</v>
      </c>
      <c r="B27" s="16"/>
      <c r="C27" s="16"/>
      <c r="D27" s="13">
        <v>1964000</v>
      </c>
      <c r="E27" s="13">
        <v>1964000</v>
      </c>
      <c r="F27" s="14">
        <v>1394000</v>
      </c>
      <c r="G27" s="69">
        <v>1394000</v>
      </c>
    </row>
    <row r="28" spans="1:7" ht="15.75" x14ac:dyDescent="0.25">
      <c r="A28" s="28"/>
      <c r="B28" s="16"/>
      <c r="C28" s="16"/>
      <c r="D28" s="13"/>
      <c r="E28" s="13"/>
      <c r="F28" s="29"/>
    </row>
    <row r="29" spans="1:7" ht="15.75" x14ac:dyDescent="0.25">
      <c r="A29" s="28" t="s">
        <v>9</v>
      </c>
      <c r="B29" s="12">
        <f>SUM(B30:B35)</f>
        <v>355317260</v>
      </c>
      <c r="C29" s="12">
        <f t="shared" ref="C29" si="2">SUM(C30:C35)</f>
        <v>358262805</v>
      </c>
      <c r="D29" s="12">
        <f>SUM(D30:D35)</f>
        <v>378026428</v>
      </c>
      <c r="E29" s="12">
        <f>SUM(E30:E35)</f>
        <v>429119379</v>
      </c>
      <c r="F29" s="12">
        <f>SUM(F30:F35)</f>
        <v>458851016</v>
      </c>
      <c r="G29" s="12">
        <f>SUM(G30:G35)</f>
        <v>452123666</v>
      </c>
    </row>
    <row r="30" spans="1:7" ht="31.5" x14ac:dyDescent="0.25">
      <c r="A30" s="6" t="s">
        <v>10</v>
      </c>
      <c r="B30" s="10">
        <v>58782666</v>
      </c>
      <c r="C30" s="10">
        <v>52864376</v>
      </c>
      <c r="D30" s="8">
        <v>52431325</v>
      </c>
      <c r="E30" s="8">
        <v>38960614</v>
      </c>
      <c r="F30" s="9">
        <v>40122503</v>
      </c>
      <c r="G30" s="69">
        <v>121852288</v>
      </c>
    </row>
    <row r="31" spans="1:7" ht="31.5" x14ac:dyDescent="0.25">
      <c r="A31" s="6" t="s">
        <v>11</v>
      </c>
      <c r="B31" s="10">
        <v>10356943</v>
      </c>
      <c r="C31" s="10">
        <v>3599521</v>
      </c>
      <c r="D31" s="8">
        <v>3760959</v>
      </c>
      <c r="E31" s="8">
        <v>20292015</v>
      </c>
      <c r="F31" s="9">
        <v>14564337</v>
      </c>
      <c r="G31" s="69">
        <v>12697226</v>
      </c>
    </row>
    <row r="32" spans="1:7" ht="15.75" x14ac:dyDescent="0.25">
      <c r="A32" s="6" t="s">
        <v>54</v>
      </c>
      <c r="B32" s="10">
        <v>140940742</v>
      </c>
      <c r="C32" s="10">
        <v>163782930</v>
      </c>
      <c r="D32" s="8">
        <v>220587276</v>
      </c>
      <c r="E32" s="15" t="s">
        <v>2</v>
      </c>
      <c r="F32" s="9">
        <v>283173805</v>
      </c>
      <c r="G32" s="69">
        <v>174313687</v>
      </c>
    </row>
    <row r="33" spans="1:7" ht="15.75" x14ac:dyDescent="0.25">
      <c r="A33" s="6" t="s">
        <v>12</v>
      </c>
      <c r="B33" s="10">
        <v>100188580</v>
      </c>
      <c r="C33" s="7">
        <v>85045954</v>
      </c>
      <c r="D33" s="8">
        <v>74312667</v>
      </c>
      <c r="E33" s="8">
        <v>79034215</v>
      </c>
      <c r="F33" s="9">
        <v>82324227</v>
      </c>
      <c r="G33" s="69">
        <v>93159445</v>
      </c>
    </row>
    <row r="34" spans="1:7" ht="15.75" x14ac:dyDescent="0.25">
      <c r="A34" s="6" t="s">
        <v>13</v>
      </c>
      <c r="B34" s="10">
        <v>45048329</v>
      </c>
      <c r="C34" s="10">
        <v>52970024</v>
      </c>
      <c r="D34" s="8">
        <v>26934201</v>
      </c>
      <c r="E34" s="8">
        <v>40133995</v>
      </c>
      <c r="F34" s="9">
        <v>38666144</v>
      </c>
      <c r="G34" s="69">
        <v>50101020</v>
      </c>
    </row>
    <row r="35" spans="1:7" ht="15.75" x14ac:dyDescent="0.25">
      <c r="A35" s="6" t="s">
        <v>55</v>
      </c>
      <c r="B35" s="7"/>
      <c r="D35" s="15" t="s">
        <v>2</v>
      </c>
      <c r="E35" s="8">
        <v>250698540</v>
      </c>
      <c r="F35" s="17" t="s">
        <v>2</v>
      </c>
    </row>
    <row r="36" spans="1:7" ht="15.75" x14ac:dyDescent="0.25">
      <c r="A36" s="11"/>
      <c r="B36" s="12">
        <f>B29+B25+B24+B19+B17</f>
        <v>1555221893</v>
      </c>
      <c r="C36" s="12">
        <f>C29+C25+C24+C19+C17+C27+C26</f>
        <v>1562449249</v>
      </c>
      <c r="D36" s="12">
        <f>D29+D25+D24+D19+D17+D27+D26</f>
        <v>1601591309</v>
      </c>
      <c r="E36" s="12">
        <f>E29+E25+E24+E19+E17+E27+E26</f>
        <v>1649334950</v>
      </c>
      <c r="F36" s="12">
        <f>F29+F25+F24+F19+F17+F27+F26</f>
        <v>1716768570</v>
      </c>
      <c r="G36" s="12">
        <f>G29+G25+G24+G19+G17+G27+G26</f>
        <v>1665098478</v>
      </c>
    </row>
    <row r="37" spans="1:7" ht="15.75" x14ac:dyDescent="0.25">
      <c r="A37" s="30" t="s">
        <v>80</v>
      </c>
      <c r="B37" s="12"/>
      <c r="C37" s="12"/>
      <c r="D37" s="12"/>
      <c r="E37" s="12"/>
      <c r="F37" s="12"/>
    </row>
    <row r="38" spans="1:7" x14ac:dyDescent="0.25">
      <c r="A38" s="31" t="s">
        <v>14</v>
      </c>
      <c r="B38" s="2">
        <f t="shared" ref="B38:F38" si="3">B39+B40+B41</f>
        <v>329515389</v>
      </c>
      <c r="C38" s="2">
        <f t="shared" si="3"/>
        <v>261713810</v>
      </c>
      <c r="D38" s="2">
        <f t="shared" si="3"/>
        <v>256887506</v>
      </c>
      <c r="E38" s="2">
        <f t="shared" si="3"/>
        <v>261045612</v>
      </c>
      <c r="F38" s="2">
        <f t="shared" si="3"/>
        <v>279076396</v>
      </c>
      <c r="G38" s="2">
        <f>G39+G40+G41</f>
        <v>246613087</v>
      </c>
    </row>
    <row r="39" spans="1:7" ht="31.5" x14ac:dyDescent="0.25">
      <c r="A39" s="6" t="s">
        <v>15</v>
      </c>
      <c r="B39" s="10">
        <v>25000000</v>
      </c>
      <c r="C39" s="10">
        <v>25000000</v>
      </c>
      <c r="D39" s="8">
        <v>25000000</v>
      </c>
      <c r="E39" s="8">
        <v>25000000</v>
      </c>
      <c r="F39" s="8">
        <v>25000000</v>
      </c>
      <c r="G39" s="8">
        <v>25000000</v>
      </c>
    </row>
    <row r="40" spans="1:7" ht="15.75" x14ac:dyDescent="0.25">
      <c r="A40" s="6" t="s">
        <v>16</v>
      </c>
      <c r="B40" s="10">
        <v>304515389</v>
      </c>
      <c r="C40" s="18">
        <v>236713810</v>
      </c>
      <c r="D40" s="8">
        <v>228900124</v>
      </c>
      <c r="E40" s="8">
        <v>236045612</v>
      </c>
      <c r="F40" s="8">
        <v>254076396</v>
      </c>
      <c r="G40" s="8">
        <v>221613087</v>
      </c>
    </row>
    <row r="41" spans="1:7" ht="15.75" x14ac:dyDescent="0.25">
      <c r="A41" s="6" t="s">
        <v>56</v>
      </c>
      <c r="B41" s="7"/>
      <c r="C41" s="7"/>
      <c r="D41" s="8">
        <v>2987382</v>
      </c>
      <c r="E41" s="15"/>
      <c r="F41" s="17"/>
    </row>
    <row r="42" spans="1:7" ht="15.75" x14ac:dyDescent="0.25">
      <c r="A42" s="6"/>
      <c r="B42" s="7"/>
      <c r="C42" s="7"/>
      <c r="D42" s="8"/>
      <c r="E42" s="15"/>
      <c r="F42" s="17"/>
    </row>
    <row r="43" spans="1:7" ht="15.75" x14ac:dyDescent="0.25">
      <c r="A43" s="6" t="s">
        <v>17</v>
      </c>
      <c r="B43" s="7"/>
      <c r="C43" s="7"/>
      <c r="D43" s="15" t="s">
        <v>2</v>
      </c>
      <c r="E43" s="8"/>
      <c r="F43" s="9"/>
    </row>
    <row r="44" spans="1:7" ht="15.75" x14ac:dyDescent="0.25">
      <c r="A44" s="6" t="s">
        <v>42</v>
      </c>
      <c r="B44" s="18">
        <v>93392214</v>
      </c>
      <c r="C44" s="10">
        <v>75210373</v>
      </c>
      <c r="D44" s="8">
        <v>74350514</v>
      </c>
      <c r="E44" s="8">
        <v>61542186</v>
      </c>
      <c r="F44" s="9">
        <v>79285848</v>
      </c>
      <c r="G44" s="68">
        <v>59366750</v>
      </c>
    </row>
    <row r="45" spans="1:7" ht="31.5" x14ac:dyDescent="0.25">
      <c r="A45" s="6" t="s">
        <v>18</v>
      </c>
      <c r="B45" s="18">
        <v>144816472</v>
      </c>
      <c r="C45" s="10">
        <v>85527342</v>
      </c>
      <c r="D45" s="8">
        <v>155790502</v>
      </c>
      <c r="E45" s="8">
        <v>194441270</v>
      </c>
      <c r="F45" s="9">
        <v>209626588</v>
      </c>
      <c r="G45" s="68">
        <v>298994103</v>
      </c>
    </row>
    <row r="46" spans="1:7" ht="15.75" x14ac:dyDescent="0.25">
      <c r="A46" s="6" t="s">
        <v>19</v>
      </c>
      <c r="B46" s="18">
        <v>25710241</v>
      </c>
      <c r="C46" s="10">
        <v>50561663</v>
      </c>
      <c r="D46" s="8">
        <v>42369422</v>
      </c>
      <c r="E46" s="8">
        <v>33940460</v>
      </c>
      <c r="F46" s="9">
        <v>39636830</v>
      </c>
      <c r="G46" s="68">
        <v>34547046</v>
      </c>
    </row>
    <row r="47" spans="1:7" ht="15.75" x14ac:dyDescent="0.25">
      <c r="A47" s="6" t="s">
        <v>20</v>
      </c>
      <c r="B47" s="10">
        <v>846177835</v>
      </c>
      <c r="C47" s="10">
        <v>973687221</v>
      </c>
      <c r="D47" s="8">
        <v>945293634</v>
      </c>
      <c r="E47" s="8">
        <v>972860944</v>
      </c>
      <c r="F47" s="9">
        <v>997029995</v>
      </c>
      <c r="G47" s="68">
        <v>922394075</v>
      </c>
    </row>
    <row r="48" spans="1:7" ht="15.75" x14ac:dyDescent="0.25">
      <c r="A48" s="6" t="s">
        <v>57</v>
      </c>
      <c r="B48" s="10">
        <v>26486609</v>
      </c>
      <c r="C48" s="10">
        <v>26486609</v>
      </c>
      <c r="D48" s="8">
        <v>26486609</v>
      </c>
      <c r="E48" s="15" t="s">
        <v>2</v>
      </c>
      <c r="F48" s="17" t="s">
        <v>2</v>
      </c>
    </row>
    <row r="49" spans="1:7" ht="15.75" x14ac:dyDescent="0.25">
      <c r="A49" s="6" t="s">
        <v>21</v>
      </c>
      <c r="B49" s="10">
        <v>86160406</v>
      </c>
      <c r="C49" s="10">
        <v>86184046</v>
      </c>
      <c r="D49" s="8">
        <v>96390035</v>
      </c>
      <c r="E49" s="8">
        <v>119605013</v>
      </c>
      <c r="F49" s="9">
        <v>107501418</v>
      </c>
      <c r="G49" s="68">
        <v>99241411</v>
      </c>
    </row>
    <row r="50" spans="1:7" ht="15.75" x14ac:dyDescent="0.25">
      <c r="A50" s="6" t="s">
        <v>22</v>
      </c>
      <c r="B50" s="10">
        <v>1635129</v>
      </c>
      <c r="C50" s="19">
        <v>1167212</v>
      </c>
      <c r="D50" s="8">
        <v>2346666</v>
      </c>
      <c r="E50" s="8">
        <v>5899465</v>
      </c>
      <c r="F50" s="9">
        <v>4611495</v>
      </c>
      <c r="G50" s="68">
        <v>3942006</v>
      </c>
    </row>
    <row r="51" spans="1:7" ht="15.75" x14ac:dyDescent="0.25">
      <c r="A51" s="6" t="s">
        <v>58</v>
      </c>
      <c r="B51" s="10">
        <v>1327598</v>
      </c>
      <c r="C51" s="18">
        <v>1910973</v>
      </c>
      <c r="D51" s="8">
        <v>1676421</v>
      </c>
      <c r="E51" s="15" t="s">
        <v>2</v>
      </c>
      <c r="F51" s="17" t="s">
        <v>2</v>
      </c>
    </row>
    <row r="52" spans="1:7" ht="15.75" x14ac:dyDescent="0.25">
      <c r="A52" s="11"/>
      <c r="B52" s="12">
        <f>SUM(B43:B51)+B38</f>
        <v>1555221893</v>
      </c>
      <c r="C52" s="12">
        <f t="shared" ref="C52:G52" si="4">SUM(C43:C51)+C38</f>
        <v>1562449249</v>
      </c>
      <c r="D52" s="12">
        <f t="shared" si="4"/>
        <v>1601591309</v>
      </c>
      <c r="E52" s="12">
        <f t="shared" si="4"/>
        <v>1649334950</v>
      </c>
      <c r="F52" s="12">
        <f t="shared" si="4"/>
        <v>1716768570</v>
      </c>
      <c r="G52" s="12">
        <f t="shared" si="4"/>
        <v>1665098478</v>
      </c>
    </row>
    <row r="53" spans="1:7" ht="15.75" x14ac:dyDescent="0.25">
      <c r="A53" s="11"/>
      <c r="B53" s="18">
        <f>B36-B52</f>
        <v>0</v>
      </c>
      <c r="C53" s="18">
        <f t="shared" ref="C53:G53" si="5">C36-C52</f>
        <v>0</v>
      </c>
      <c r="D53" s="18">
        <f t="shared" si="5"/>
        <v>0</v>
      </c>
      <c r="E53" s="18">
        <f t="shared" si="5"/>
        <v>0</v>
      </c>
      <c r="F53" s="18">
        <f t="shared" si="5"/>
        <v>0</v>
      </c>
      <c r="G53" s="18">
        <f t="shared" si="5"/>
        <v>0</v>
      </c>
    </row>
    <row r="54" spans="1:7" ht="16.5" thickBot="1" x14ac:dyDescent="0.3">
      <c r="A54" s="32" t="s">
        <v>81</v>
      </c>
      <c r="B54" s="20">
        <f t="shared" ref="B54" si="6">B17/(B8/10)</f>
        <v>19.607584542283334</v>
      </c>
      <c r="C54" s="20">
        <f>C17/(C8/10)</f>
        <v>19.631149315285406</v>
      </c>
      <c r="D54" s="20">
        <f>D17/(D8/10)</f>
        <v>19.62407564478336</v>
      </c>
      <c r="E54" s="20">
        <f t="shared" ref="E54:G54" si="7">E17/(E8/10)</f>
        <v>19.483816085048186</v>
      </c>
      <c r="F54" s="20">
        <f t="shared" si="7"/>
        <v>19.755167128146709</v>
      </c>
      <c r="G54" s="20">
        <f t="shared" si="7"/>
        <v>19.628142462540435</v>
      </c>
    </row>
    <row r="55" spans="1:7" s="71" customFormat="1" x14ac:dyDescent="0.25">
      <c r="A55" s="70" t="s">
        <v>82</v>
      </c>
      <c r="B55" s="71">
        <f>B9/10</f>
        <v>24482520</v>
      </c>
      <c r="C55" s="71">
        <f t="shared" ref="C55:G55" si="8">C9/10</f>
        <v>24482520</v>
      </c>
      <c r="D55" s="71">
        <f t="shared" si="8"/>
        <v>24482520</v>
      </c>
      <c r="E55" s="71">
        <f t="shared" si="8"/>
        <v>24482520</v>
      </c>
      <c r="F55" s="71">
        <f t="shared" si="8"/>
        <v>24482520</v>
      </c>
      <c r="G55" s="71">
        <f t="shared" si="8"/>
        <v>24482520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1" sqref="H11"/>
    </sheetView>
  </sheetViews>
  <sheetFormatPr defaultRowHeight="15" x14ac:dyDescent="0.25"/>
  <cols>
    <col min="1" max="1" width="51.7109375" style="85" bestFit="1" customWidth="1"/>
    <col min="2" max="3" width="15.42578125" style="85" bestFit="1" customWidth="1"/>
    <col min="4" max="4" width="18.7109375" style="85" bestFit="1" customWidth="1"/>
    <col min="5" max="6" width="15.42578125" style="85" bestFit="1" customWidth="1"/>
    <col min="7" max="7" width="14.42578125" style="85" bestFit="1" customWidth="1"/>
    <col min="8" max="8" width="9.140625" style="85"/>
    <col min="9" max="9" width="12.5703125" style="85" bestFit="1" customWidth="1"/>
    <col min="10" max="16384" width="9.140625" style="85"/>
  </cols>
  <sheetData>
    <row r="1" spans="1:9" ht="18.75" x14ac:dyDescent="0.3">
      <c r="A1" s="4" t="s">
        <v>48</v>
      </c>
      <c r="B1" s="4"/>
      <c r="C1" s="4"/>
    </row>
    <row r="2" spans="1:9" ht="15.75" x14ac:dyDescent="0.25">
      <c r="A2" s="86" t="s">
        <v>59</v>
      </c>
    </row>
    <row r="3" spans="1:9" ht="16.5" thickBot="1" x14ac:dyDescent="0.3">
      <c r="A3" s="87" t="s">
        <v>75</v>
      </c>
      <c r="B3" s="88"/>
      <c r="C3" s="88"/>
    </row>
    <row r="4" spans="1:9" ht="15.75" x14ac:dyDescent="0.25">
      <c r="A4" s="34"/>
      <c r="B4" s="78">
        <v>2013</v>
      </c>
      <c r="C4" s="78">
        <v>2014</v>
      </c>
      <c r="D4" s="78">
        <v>2015</v>
      </c>
      <c r="E4" s="78">
        <v>2016</v>
      </c>
      <c r="F4" s="79">
        <v>2017</v>
      </c>
      <c r="G4" s="80">
        <v>2018</v>
      </c>
    </row>
    <row r="5" spans="1:9" ht="15.75" x14ac:dyDescent="0.25">
      <c r="A5" s="89" t="s">
        <v>83</v>
      </c>
      <c r="B5" s="35"/>
      <c r="C5" s="35"/>
      <c r="D5" s="36"/>
      <c r="E5" s="36"/>
      <c r="F5" s="37"/>
    </row>
    <row r="6" spans="1:9" ht="15.75" x14ac:dyDescent="0.25">
      <c r="A6" s="38" t="s">
        <v>43</v>
      </c>
      <c r="B6" s="39"/>
      <c r="C6" s="39"/>
      <c r="D6" s="40"/>
      <c r="E6" s="40" t="s">
        <v>2</v>
      </c>
      <c r="F6" s="41" t="s">
        <v>2</v>
      </c>
      <c r="G6" s="90"/>
    </row>
    <row r="7" spans="1:9" ht="15.75" x14ac:dyDescent="0.25">
      <c r="A7" s="38" t="s">
        <v>60</v>
      </c>
      <c r="B7" s="39">
        <v>49928952</v>
      </c>
      <c r="C7" s="39">
        <v>52976367</v>
      </c>
      <c r="D7" s="40">
        <v>64247753</v>
      </c>
      <c r="E7" s="40">
        <v>51119893</v>
      </c>
      <c r="F7" s="41">
        <v>48407253</v>
      </c>
      <c r="G7" s="90">
        <v>45438523</v>
      </c>
    </row>
    <row r="8" spans="1:9" ht="15.75" x14ac:dyDescent="0.25">
      <c r="A8" s="38" t="s">
        <v>61</v>
      </c>
      <c r="B8" s="39">
        <v>7731355</v>
      </c>
      <c r="C8" s="39">
        <v>5086123</v>
      </c>
      <c r="D8" s="40"/>
      <c r="E8" s="40" t="s">
        <v>2</v>
      </c>
      <c r="F8" s="41" t="s">
        <v>2</v>
      </c>
      <c r="G8" s="90"/>
    </row>
    <row r="9" spans="1:9" ht="15.75" x14ac:dyDescent="0.25">
      <c r="A9" s="38" t="s">
        <v>23</v>
      </c>
      <c r="B9" s="39"/>
      <c r="C9" s="39"/>
      <c r="D9" s="40"/>
      <c r="E9" s="40" t="s">
        <v>2</v>
      </c>
      <c r="F9" s="41" t="s">
        <v>2</v>
      </c>
      <c r="G9" s="90"/>
    </row>
    <row r="10" spans="1:9" ht="15.75" x14ac:dyDescent="0.25">
      <c r="A10" s="38" t="s">
        <v>62</v>
      </c>
      <c r="B10" s="39"/>
      <c r="C10" s="39"/>
      <c r="D10" s="40"/>
      <c r="E10" s="40" t="s">
        <v>2</v>
      </c>
      <c r="F10" s="41" t="s">
        <v>2</v>
      </c>
      <c r="G10" s="90"/>
      <c r="I10" s="91"/>
    </row>
    <row r="11" spans="1:9" ht="15.75" x14ac:dyDescent="0.25">
      <c r="A11" s="38" t="s">
        <v>63</v>
      </c>
      <c r="B11" s="39"/>
      <c r="C11" s="39"/>
      <c r="D11" s="40">
        <v>-274849</v>
      </c>
      <c r="E11" s="40">
        <v>-162413</v>
      </c>
      <c r="F11" s="41">
        <v>10931270</v>
      </c>
      <c r="G11" s="90">
        <v>145112</v>
      </c>
    </row>
    <row r="12" spans="1:9" ht="15.75" x14ac:dyDescent="0.25">
      <c r="A12" s="38" t="s">
        <v>64</v>
      </c>
      <c r="B12" s="39"/>
      <c r="C12" s="39"/>
      <c r="D12" s="40"/>
      <c r="E12" s="40" t="s">
        <v>2</v>
      </c>
      <c r="F12" s="41" t="s">
        <v>2</v>
      </c>
      <c r="G12" s="90"/>
    </row>
    <row r="13" spans="1:9" ht="15.75" x14ac:dyDescent="0.25">
      <c r="A13" s="38" t="s">
        <v>65</v>
      </c>
      <c r="B13" s="39">
        <v>26625014</v>
      </c>
      <c r="C13" s="39">
        <v>58441060</v>
      </c>
      <c r="D13" s="40">
        <v>47320976</v>
      </c>
      <c r="E13" s="40">
        <v>39475056</v>
      </c>
      <c r="F13" s="41">
        <v>39199089</v>
      </c>
      <c r="G13" s="90">
        <v>39023199</v>
      </c>
    </row>
    <row r="14" spans="1:9" ht="15.75" x14ac:dyDescent="0.25">
      <c r="A14" s="38" t="s">
        <v>66</v>
      </c>
      <c r="B14" s="39"/>
      <c r="C14" s="39"/>
      <c r="D14" s="40"/>
      <c r="E14" s="40" t="s">
        <v>2</v>
      </c>
      <c r="F14" s="41" t="s">
        <v>2</v>
      </c>
      <c r="G14" s="90"/>
    </row>
    <row r="15" spans="1:9" ht="15.75" x14ac:dyDescent="0.25">
      <c r="A15" s="89" t="s">
        <v>24</v>
      </c>
      <c r="B15" s="43">
        <f t="shared" ref="B15:F15" si="0">SUM(B16:B19)</f>
        <v>67141681</v>
      </c>
      <c r="C15" s="43">
        <f t="shared" si="0"/>
        <v>13282553</v>
      </c>
      <c r="D15" s="43">
        <f t="shared" si="0"/>
        <v>18500502</v>
      </c>
      <c r="E15" s="43">
        <f t="shared" si="0"/>
        <v>17259944</v>
      </c>
      <c r="F15" s="43">
        <f t="shared" si="0"/>
        <v>17481248</v>
      </c>
      <c r="G15" s="43">
        <f>SUM(G16:G19)</f>
        <v>28261644</v>
      </c>
    </row>
    <row r="16" spans="1:9" ht="15.75" x14ac:dyDescent="0.25">
      <c r="A16" s="38" t="s">
        <v>25</v>
      </c>
      <c r="B16" s="39">
        <v>-10677802</v>
      </c>
      <c r="C16" s="39">
        <v>-40334493</v>
      </c>
      <c r="D16" s="40">
        <v>-42283602</v>
      </c>
      <c r="E16" s="40">
        <v>-31961618</v>
      </c>
      <c r="F16" s="41">
        <v>-31853615</v>
      </c>
      <c r="G16" s="90">
        <v>-46961881</v>
      </c>
    </row>
    <row r="17" spans="1:7" ht="15.75" x14ac:dyDescent="0.25">
      <c r="A17" s="38" t="s">
        <v>44</v>
      </c>
      <c r="B17" s="39">
        <v>53960555</v>
      </c>
      <c r="C17" s="39">
        <v>44800082</v>
      </c>
      <c r="D17" s="40">
        <v>49657403</v>
      </c>
      <c r="E17" s="40">
        <v>26137299</v>
      </c>
      <c r="F17" s="41">
        <v>20608448</v>
      </c>
      <c r="G17" s="90">
        <v>31229070</v>
      </c>
    </row>
    <row r="18" spans="1:7" ht="15.75" x14ac:dyDescent="0.25">
      <c r="A18" s="38" t="s">
        <v>26</v>
      </c>
      <c r="B18" s="39">
        <v>23858928</v>
      </c>
      <c r="C18" s="39">
        <v>8816964</v>
      </c>
      <c r="D18" s="40">
        <v>28783844</v>
      </c>
      <c r="E18" s="40">
        <v>28531127</v>
      </c>
      <c r="F18" s="41">
        <v>19112886</v>
      </c>
      <c r="G18" s="90"/>
    </row>
    <row r="19" spans="1:7" ht="15.75" x14ac:dyDescent="0.25">
      <c r="A19" s="38" t="s">
        <v>27</v>
      </c>
      <c r="B19" s="39"/>
      <c r="C19" s="39"/>
      <c r="D19" s="40">
        <v>-17657143</v>
      </c>
      <c r="E19" s="40">
        <v>-5446864</v>
      </c>
      <c r="F19" s="41">
        <v>9613529</v>
      </c>
      <c r="G19" s="90">
        <v>43994455</v>
      </c>
    </row>
    <row r="20" spans="1:7" ht="15.75" x14ac:dyDescent="0.25">
      <c r="A20" s="42"/>
      <c r="B20" s="43">
        <f t="shared" ref="B20:F20" si="1">SUM(B6:B15)</f>
        <v>151427002</v>
      </c>
      <c r="C20" s="43">
        <f t="shared" si="1"/>
        <v>129786103</v>
      </c>
      <c r="D20" s="43">
        <f>SUM(D6:D15)</f>
        <v>129794382</v>
      </c>
      <c r="E20" s="43">
        <f t="shared" si="1"/>
        <v>107692480</v>
      </c>
      <c r="F20" s="43">
        <f t="shared" si="1"/>
        <v>116018860</v>
      </c>
      <c r="G20" s="43">
        <f>SUM(G6:G15)</f>
        <v>112868478</v>
      </c>
    </row>
    <row r="21" spans="1:7" ht="15.75" x14ac:dyDescent="0.25">
      <c r="A21" s="42"/>
      <c r="B21" s="43"/>
      <c r="C21" s="43"/>
      <c r="D21" s="43"/>
      <c r="E21" s="43"/>
      <c r="F21" s="43"/>
      <c r="G21" s="90"/>
    </row>
    <row r="22" spans="1:7" ht="15.75" x14ac:dyDescent="0.25">
      <c r="A22" s="89" t="s">
        <v>84</v>
      </c>
      <c r="B22" s="43">
        <f t="shared" ref="B22:G22" si="2">SUM(B23:B31)</f>
        <v>30294212</v>
      </c>
      <c r="C22" s="43">
        <f t="shared" si="2"/>
        <v>29180257</v>
      </c>
      <c r="D22" s="43">
        <f>SUM(D23:D31)</f>
        <v>41031229</v>
      </c>
      <c r="E22" s="43">
        <f t="shared" si="2"/>
        <v>30647305</v>
      </c>
      <c r="F22" s="43">
        <f t="shared" si="2"/>
        <v>27599057</v>
      </c>
      <c r="G22" s="43">
        <f t="shared" si="2"/>
        <v>19302550</v>
      </c>
    </row>
    <row r="23" spans="1:7" ht="15.75" x14ac:dyDescent="0.25">
      <c r="A23" s="38" t="s">
        <v>28</v>
      </c>
      <c r="B23" s="39">
        <v>4407800</v>
      </c>
      <c r="C23" s="39">
        <v>2702928</v>
      </c>
      <c r="D23" s="40">
        <v>6607986</v>
      </c>
      <c r="E23" s="40">
        <v>6266447</v>
      </c>
      <c r="F23" s="41">
        <v>4882587</v>
      </c>
      <c r="G23" s="90">
        <v>986890</v>
      </c>
    </row>
    <row r="24" spans="1:7" ht="15.75" x14ac:dyDescent="0.25">
      <c r="A24" s="38" t="s">
        <v>29</v>
      </c>
      <c r="B24" s="39">
        <v>115000</v>
      </c>
      <c r="C24" s="39">
        <v>120000</v>
      </c>
      <c r="D24" s="40">
        <v>130000</v>
      </c>
      <c r="E24" s="40">
        <v>130000</v>
      </c>
      <c r="F24" s="41">
        <v>105000</v>
      </c>
      <c r="G24" s="90">
        <v>182000</v>
      </c>
    </row>
    <row r="25" spans="1:7" ht="15.75" x14ac:dyDescent="0.25">
      <c r="A25" s="38" t="s">
        <v>30</v>
      </c>
      <c r="B25" s="39">
        <v>350000</v>
      </c>
      <c r="C25" s="39">
        <v>350000</v>
      </c>
      <c r="D25" s="40">
        <v>370000</v>
      </c>
      <c r="E25" s="40">
        <v>405000</v>
      </c>
      <c r="F25" s="41">
        <v>475000</v>
      </c>
      <c r="G25" s="90">
        <v>475000</v>
      </c>
    </row>
    <row r="26" spans="1:7" ht="15.75" x14ac:dyDescent="0.25">
      <c r="A26" s="38" t="s">
        <v>67</v>
      </c>
      <c r="B26" s="39"/>
      <c r="C26" s="39"/>
      <c r="D26" s="40" t="s">
        <v>2</v>
      </c>
      <c r="E26" s="40">
        <v>7464177</v>
      </c>
      <c r="F26" s="41">
        <v>10217746</v>
      </c>
      <c r="G26" s="90">
        <v>4877151</v>
      </c>
    </row>
    <row r="27" spans="1:7" ht="15.75" x14ac:dyDescent="0.25">
      <c r="A27" s="38" t="s">
        <v>31</v>
      </c>
      <c r="B27" s="39">
        <v>423000</v>
      </c>
      <c r="C27" s="39">
        <v>784200</v>
      </c>
      <c r="D27" s="40">
        <v>615000</v>
      </c>
      <c r="E27" s="40">
        <v>797500</v>
      </c>
      <c r="F27" s="41">
        <v>331600</v>
      </c>
      <c r="G27" s="90">
        <v>1373900</v>
      </c>
    </row>
    <row r="28" spans="1:7" ht="15.75" x14ac:dyDescent="0.25">
      <c r="A28" s="38" t="s">
        <v>32</v>
      </c>
      <c r="B28" s="39">
        <v>3110985</v>
      </c>
      <c r="C28" s="39">
        <v>1984500</v>
      </c>
      <c r="D28" s="40">
        <v>4556350</v>
      </c>
      <c r="E28" s="40">
        <v>1947707</v>
      </c>
      <c r="F28" s="41">
        <v>750186</v>
      </c>
      <c r="G28" s="90">
        <v>1113539</v>
      </c>
    </row>
    <row r="29" spans="1:7" ht="15.75" x14ac:dyDescent="0.25">
      <c r="A29" s="38" t="s">
        <v>33</v>
      </c>
      <c r="B29" s="39">
        <v>12821830</v>
      </c>
      <c r="C29" s="39">
        <v>15836336</v>
      </c>
      <c r="D29" s="40">
        <v>13887357</v>
      </c>
      <c r="E29" s="40">
        <v>13636474</v>
      </c>
      <c r="F29" s="41">
        <v>10836938</v>
      </c>
      <c r="G29" s="90">
        <v>10294070</v>
      </c>
    </row>
    <row r="30" spans="1:7" ht="15.75" x14ac:dyDescent="0.25">
      <c r="A30" s="38" t="s">
        <v>73</v>
      </c>
      <c r="B30" s="39">
        <v>1036737</v>
      </c>
      <c r="C30" s="39"/>
      <c r="D30" s="40"/>
      <c r="E30" s="40"/>
      <c r="F30" s="41"/>
      <c r="G30" s="90"/>
    </row>
    <row r="31" spans="1:7" ht="15.75" x14ac:dyDescent="0.25">
      <c r="A31" s="38" t="s">
        <v>45</v>
      </c>
      <c r="B31" s="39">
        <v>8028860</v>
      </c>
      <c r="C31" s="90">
        <v>7402293</v>
      </c>
      <c r="D31" s="40">
        <v>14864536</v>
      </c>
      <c r="E31" s="40" t="s">
        <v>2</v>
      </c>
      <c r="F31" s="41" t="s">
        <v>2</v>
      </c>
      <c r="G31" s="90"/>
    </row>
    <row r="32" spans="1:7" ht="15.75" x14ac:dyDescent="0.25">
      <c r="A32" s="92" t="s">
        <v>85</v>
      </c>
      <c r="B32" s="43">
        <f>B20-B22</f>
        <v>121132790</v>
      </c>
      <c r="C32" s="43">
        <f>C20-C22</f>
        <v>100605846</v>
      </c>
      <c r="D32" s="43">
        <f>D20-D22</f>
        <v>88763153</v>
      </c>
      <c r="E32" s="43">
        <f t="shared" ref="E32:G32" si="3">E20-E22</f>
        <v>77045175</v>
      </c>
      <c r="F32" s="43">
        <f t="shared" si="3"/>
        <v>88419803</v>
      </c>
      <c r="G32" s="43">
        <f t="shared" si="3"/>
        <v>93565928</v>
      </c>
    </row>
    <row r="33" spans="1:7" ht="15.75" x14ac:dyDescent="0.25">
      <c r="A33" s="93" t="s">
        <v>86</v>
      </c>
      <c r="B33" s="39">
        <f>B34+B35</f>
        <v>47500000</v>
      </c>
      <c r="C33" s="39">
        <f t="shared" ref="C33:G33" si="4">C34+C35</f>
        <v>30000000</v>
      </c>
      <c r="D33" s="39">
        <f t="shared" si="4"/>
        <v>27300000</v>
      </c>
      <c r="E33" s="39">
        <f t="shared" si="4"/>
        <v>24500000</v>
      </c>
      <c r="F33" s="39">
        <f t="shared" si="4"/>
        <v>29000000</v>
      </c>
      <c r="G33" s="39">
        <f t="shared" si="4"/>
        <v>30000000</v>
      </c>
    </row>
    <row r="34" spans="1:7" ht="15.75" x14ac:dyDescent="0.25">
      <c r="A34" s="85" t="s">
        <v>98</v>
      </c>
      <c r="B34" s="39">
        <v>47500000</v>
      </c>
      <c r="C34" s="39">
        <v>30000000</v>
      </c>
      <c r="D34" s="40">
        <v>27300000</v>
      </c>
      <c r="E34" s="40">
        <v>24500000</v>
      </c>
      <c r="F34" s="41">
        <v>29000000</v>
      </c>
      <c r="G34" s="90">
        <v>30000000</v>
      </c>
    </row>
    <row r="35" spans="1:7" ht="15.75" x14ac:dyDescent="0.25">
      <c r="A35" s="85" t="s">
        <v>99</v>
      </c>
      <c r="B35" s="39"/>
      <c r="C35" s="39"/>
      <c r="D35" s="40"/>
      <c r="E35" s="40"/>
      <c r="F35" s="97"/>
      <c r="G35" s="90"/>
    </row>
    <row r="36" spans="1:7" ht="15.75" x14ac:dyDescent="0.25">
      <c r="A36" s="92" t="s">
        <v>87</v>
      </c>
      <c r="B36" s="44">
        <f>B32-B33</f>
        <v>73632790</v>
      </c>
      <c r="C36" s="44">
        <f t="shared" ref="C36:G36" si="5">C32-C33</f>
        <v>70605846</v>
      </c>
      <c r="D36" s="44">
        <f t="shared" si="5"/>
        <v>61463153</v>
      </c>
      <c r="E36" s="44">
        <f t="shared" si="5"/>
        <v>52545175</v>
      </c>
      <c r="F36" s="44">
        <f t="shared" si="5"/>
        <v>59419803</v>
      </c>
      <c r="G36" s="44">
        <f t="shared" si="5"/>
        <v>63565928</v>
      </c>
    </row>
    <row r="37" spans="1:7" ht="15.75" x14ac:dyDescent="0.25">
      <c r="A37" s="94"/>
      <c r="B37" s="44"/>
      <c r="C37" s="44"/>
      <c r="D37" s="44"/>
      <c r="E37" s="44"/>
      <c r="F37" s="44"/>
      <c r="G37" s="90"/>
    </row>
    <row r="38" spans="1:7" ht="16.5" thickBot="1" x14ac:dyDescent="0.3">
      <c r="A38" s="92" t="s">
        <v>88</v>
      </c>
      <c r="B38" s="46">
        <f>B36/('1'!B8/10)</f>
        <v>1.3628823081979642</v>
      </c>
      <c r="C38" s="46">
        <f>C36/('1'!C8/10)</f>
        <v>1.3068560673682199</v>
      </c>
      <c r="D38" s="46">
        <f>D36/('1'!D8/10)</f>
        <v>1.1376323487099242</v>
      </c>
      <c r="E38" s="46">
        <f>E36/('1'!E8/10)</f>
        <v>0.97256791965462619</v>
      </c>
      <c r="F38" s="46">
        <f>F36/('1'!F8/10)</f>
        <v>1.0998116228559085</v>
      </c>
      <c r="G38" s="46">
        <f>G36/('1'!G8/10)</f>
        <v>1.1765529823789862</v>
      </c>
    </row>
    <row r="39" spans="1:7" ht="15.75" x14ac:dyDescent="0.25">
      <c r="A39" s="95" t="s">
        <v>89</v>
      </c>
      <c r="B39" s="43">
        <v>24482520</v>
      </c>
      <c r="C39" s="43">
        <v>24482520</v>
      </c>
      <c r="D39" s="44">
        <v>24482520</v>
      </c>
      <c r="E39" s="44">
        <v>24482520</v>
      </c>
      <c r="F39" s="84">
        <v>24482520</v>
      </c>
      <c r="G39" s="96">
        <f>'1'!G8/10</f>
        <v>54027255</v>
      </c>
    </row>
    <row r="40" spans="1:7" ht="15.75" x14ac:dyDescent="0.25">
      <c r="A40" s="38"/>
      <c r="B40" s="50"/>
      <c r="C40" s="50"/>
      <c r="D40" s="51"/>
      <c r="E40" s="51"/>
      <c r="F40" s="52"/>
    </row>
    <row r="41" spans="1:7" ht="15.75" x14ac:dyDescent="0.25">
      <c r="A41" s="38"/>
      <c r="B41" s="50"/>
      <c r="C41" s="50"/>
      <c r="D41" s="51"/>
      <c r="E41" s="51"/>
      <c r="F41" s="52"/>
    </row>
    <row r="42" spans="1:7" ht="15.75" x14ac:dyDescent="0.25">
      <c r="A42" s="38"/>
      <c r="B42" s="50"/>
      <c r="C42" s="50"/>
      <c r="D42" s="51"/>
      <c r="E42" s="51"/>
      <c r="F42" s="52"/>
    </row>
    <row r="43" spans="1:7" ht="15.75" x14ac:dyDescent="0.25">
      <c r="A43" s="42"/>
      <c r="B43" s="47"/>
      <c r="C43" s="47"/>
      <c r="D43" s="48"/>
      <c r="E43" s="48"/>
      <c r="F43" s="49"/>
    </row>
    <row r="44" spans="1:7" ht="15.75" x14ac:dyDescent="0.25">
      <c r="A44" s="38"/>
      <c r="B44" s="50"/>
      <c r="C44" s="50"/>
      <c r="D44" s="51"/>
      <c r="E44" s="51"/>
      <c r="F44" s="53"/>
    </row>
    <row r="45" spans="1:7" ht="15.75" x14ac:dyDescent="0.25">
      <c r="A45" s="38"/>
      <c r="B45" s="50"/>
      <c r="C45" s="50"/>
      <c r="D45" s="51"/>
      <c r="E45" s="51"/>
      <c r="F45" s="53"/>
    </row>
    <row r="46" spans="1:7" ht="15.75" x14ac:dyDescent="0.25">
      <c r="A46" s="42"/>
      <c r="B46" s="47"/>
      <c r="C46" s="47"/>
      <c r="D46" s="48"/>
      <c r="E46" s="48"/>
      <c r="F46" s="49"/>
    </row>
    <row r="47" spans="1:7" ht="16.5" thickBot="1" x14ac:dyDescent="0.3">
      <c r="A47" s="45"/>
      <c r="B47" s="54"/>
      <c r="C47" s="54"/>
      <c r="D47" s="46"/>
      <c r="E47" s="46"/>
      <c r="F47" s="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ySplit="4" topLeftCell="F11" activePane="bottomRight" state="frozen"/>
      <selection pane="topRight" activeCell="B1" sqref="B1"/>
      <selection pane="bottomLeft" activeCell="A5" sqref="A5"/>
      <selection pane="bottomRight" activeCell="K19" sqref="K19"/>
    </sheetView>
  </sheetViews>
  <sheetFormatPr defaultRowHeight="15" x14ac:dyDescent="0.25"/>
  <cols>
    <col min="1" max="1" width="52" style="1" customWidth="1"/>
    <col min="2" max="3" width="19.28515625" style="1" customWidth="1"/>
    <col min="4" max="5" width="18.28515625" style="1" bestFit="1" customWidth="1"/>
    <col min="6" max="6" width="14.28515625" style="1" bestFit="1" customWidth="1"/>
    <col min="7" max="7" width="16.140625" style="1" bestFit="1" customWidth="1"/>
    <col min="8" max="16384" width="9.140625" style="1"/>
  </cols>
  <sheetData>
    <row r="1" spans="1:7" ht="18.75" x14ac:dyDescent="0.3">
      <c r="A1" s="4" t="s">
        <v>48</v>
      </c>
      <c r="B1" s="4"/>
      <c r="C1" s="4"/>
    </row>
    <row r="2" spans="1:7" ht="15.75" x14ac:dyDescent="0.25">
      <c r="A2" s="33" t="s">
        <v>68</v>
      </c>
    </row>
    <row r="3" spans="1:7" ht="15.75" thickBot="1" x14ac:dyDescent="0.3">
      <c r="A3" s="21" t="s">
        <v>75</v>
      </c>
    </row>
    <row r="4" spans="1:7" x14ac:dyDescent="0.25">
      <c r="A4" s="57"/>
      <c r="B4" s="74">
        <v>2013</v>
      </c>
      <c r="C4" s="74">
        <v>2014</v>
      </c>
      <c r="D4" s="75">
        <v>2015</v>
      </c>
      <c r="E4" s="75">
        <v>2016</v>
      </c>
      <c r="F4" s="76">
        <v>2017</v>
      </c>
      <c r="G4" s="72">
        <v>2018</v>
      </c>
    </row>
    <row r="5" spans="1:7" x14ac:dyDescent="0.25">
      <c r="A5" s="32" t="s">
        <v>90</v>
      </c>
      <c r="B5" s="65"/>
      <c r="C5" s="65"/>
      <c r="D5" s="66"/>
      <c r="E5" s="66"/>
      <c r="F5" s="67"/>
    </row>
    <row r="6" spans="1:7" x14ac:dyDescent="0.25">
      <c r="A6" s="58" t="s">
        <v>34</v>
      </c>
      <c r="B6" s="59">
        <v>734641436</v>
      </c>
      <c r="C6" s="59">
        <v>869760250</v>
      </c>
      <c r="D6" s="60">
        <v>773404365</v>
      </c>
      <c r="E6" s="60">
        <v>874392703</v>
      </c>
      <c r="F6" s="61">
        <v>823874900</v>
      </c>
      <c r="G6" s="73">
        <v>739324535</v>
      </c>
    </row>
    <row r="7" spans="1:7" x14ac:dyDescent="0.25">
      <c r="A7" s="58" t="s">
        <v>35</v>
      </c>
      <c r="B7" s="59">
        <v>-27831909</v>
      </c>
      <c r="C7" s="59">
        <v>-45142626</v>
      </c>
      <c r="D7" s="60">
        <v>-38033287</v>
      </c>
      <c r="E7" s="60">
        <v>-19778452</v>
      </c>
      <c r="F7" s="61">
        <v>-25709988</v>
      </c>
      <c r="G7" s="73">
        <v>-19164782</v>
      </c>
    </row>
    <row r="8" spans="1:7" x14ac:dyDescent="0.25">
      <c r="A8" s="58" t="s">
        <v>36</v>
      </c>
      <c r="B8" s="59">
        <v>-644540130</v>
      </c>
      <c r="C8" s="59">
        <v>-707059323</v>
      </c>
      <c r="D8" s="60">
        <v>-659441645</v>
      </c>
      <c r="E8" s="60">
        <v>-784862222</v>
      </c>
      <c r="F8" s="61">
        <v>-760767627</v>
      </c>
      <c r="G8" s="73">
        <v>-649340981</v>
      </c>
    </row>
    <row r="9" spans="1:7" x14ac:dyDescent="0.25">
      <c r="A9" s="62"/>
      <c r="B9" s="63">
        <f>SUM(B6:B8)</f>
        <v>62269397</v>
      </c>
      <c r="C9" s="63">
        <f t="shared" ref="C9:F9" si="0">SUM(C6:C8)</f>
        <v>117558301</v>
      </c>
      <c r="D9" s="63">
        <f t="shared" si="0"/>
        <v>75929433</v>
      </c>
      <c r="E9" s="63">
        <f t="shared" si="0"/>
        <v>69752029</v>
      </c>
      <c r="F9" s="63">
        <f t="shared" si="0"/>
        <v>37397285</v>
      </c>
      <c r="G9" s="77">
        <f>SUM(G6:G8)</f>
        <v>70818772</v>
      </c>
    </row>
    <row r="10" spans="1:7" x14ac:dyDescent="0.25">
      <c r="A10" s="32" t="s">
        <v>91</v>
      </c>
      <c r="B10" s="63"/>
      <c r="C10" s="63"/>
      <c r="D10" s="63"/>
      <c r="E10" s="63"/>
      <c r="F10" s="63"/>
      <c r="G10" s="73"/>
    </row>
    <row r="11" spans="1:7" x14ac:dyDescent="0.25">
      <c r="A11" s="58" t="s">
        <v>37</v>
      </c>
      <c r="B11" s="59">
        <v>-6934920</v>
      </c>
      <c r="C11" s="59">
        <v>-23587015</v>
      </c>
      <c r="D11" s="60">
        <v>-26675195</v>
      </c>
      <c r="E11" s="60">
        <v>-11839863</v>
      </c>
      <c r="F11" s="61">
        <v>-1477100</v>
      </c>
      <c r="G11" s="73">
        <v>-3189947</v>
      </c>
    </row>
    <row r="12" spans="1:7" x14ac:dyDescent="0.25">
      <c r="A12" s="58" t="s">
        <v>38</v>
      </c>
      <c r="B12" s="59">
        <v>238480</v>
      </c>
      <c r="C12" s="59">
        <v>348401</v>
      </c>
      <c r="D12" s="60">
        <v>5843500</v>
      </c>
      <c r="E12" s="60">
        <v>3825000</v>
      </c>
      <c r="F12" s="61">
        <v>13675027</v>
      </c>
      <c r="G12" s="73">
        <v>960688</v>
      </c>
    </row>
    <row r="13" spans="1:7" x14ac:dyDescent="0.25">
      <c r="A13" s="58" t="s">
        <v>69</v>
      </c>
      <c r="B13" s="59">
        <v>42007971</v>
      </c>
      <c r="C13" s="59">
        <v>98685506</v>
      </c>
      <c r="D13" s="60">
        <v>27766292</v>
      </c>
      <c r="E13" s="60">
        <v>14766591</v>
      </c>
      <c r="F13" s="61">
        <v>165062741</v>
      </c>
      <c r="G13" s="73">
        <v>112226621</v>
      </c>
    </row>
    <row r="14" spans="1:7" x14ac:dyDescent="0.25">
      <c r="A14" s="58" t="s">
        <v>70</v>
      </c>
      <c r="B14" s="59">
        <v>-74944045</v>
      </c>
      <c r="C14" s="59">
        <v>-26602798</v>
      </c>
      <c r="D14" s="60">
        <v>-103229257</v>
      </c>
      <c r="E14" s="60" t="s">
        <v>2</v>
      </c>
      <c r="F14" s="61" t="s">
        <v>2</v>
      </c>
      <c r="G14" s="73"/>
    </row>
    <row r="15" spans="1:7" x14ac:dyDescent="0.25">
      <c r="A15" s="58" t="s">
        <v>46</v>
      </c>
      <c r="B15" s="59">
        <v>88734</v>
      </c>
      <c r="C15" s="59">
        <v>3097509</v>
      </c>
      <c r="D15" s="60" t="s">
        <v>2</v>
      </c>
      <c r="E15" s="60">
        <v>-19617730</v>
      </c>
      <c r="F15" s="61">
        <v>-163534186</v>
      </c>
      <c r="G15" s="73">
        <v>-92564682</v>
      </c>
    </row>
    <row r="16" spans="1:7" x14ac:dyDescent="0.25">
      <c r="A16" s="62"/>
      <c r="B16" s="63">
        <f>SUM(B11:B15)</f>
        <v>-39543780</v>
      </c>
      <c r="C16" s="63">
        <f t="shared" ref="C16:F16" si="1">SUM(C11:C15)</f>
        <v>51941603</v>
      </c>
      <c r="D16" s="63">
        <f t="shared" si="1"/>
        <v>-96294660</v>
      </c>
      <c r="E16" s="63">
        <f t="shared" si="1"/>
        <v>-12866002</v>
      </c>
      <c r="F16" s="63">
        <f t="shared" si="1"/>
        <v>13726482</v>
      </c>
      <c r="G16" s="73">
        <f>SUM(G11:G15)</f>
        <v>17432680</v>
      </c>
    </row>
    <row r="17" spans="1:7" x14ac:dyDescent="0.25">
      <c r="A17" s="32" t="s">
        <v>92</v>
      </c>
      <c r="B17" s="63"/>
      <c r="C17" s="63"/>
      <c r="D17" s="63"/>
      <c r="E17" s="63"/>
      <c r="F17" s="63"/>
      <c r="G17" s="73"/>
    </row>
    <row r="18" spans="1:7" x14ac:dyDescent="0.25">
      <c r="A18" s="58" t="s">
        <v>39</v>
      </c>
      <c r="B18" s="59">
        <v>-86443608</v>
      </c>
      <c r="C18" s="59">
        <v>-64832706</v>
      </c>
      <c r="D18" s="60">
        <v>-64832706</v>
      </c>
      <c r="E18" s="60">
        <v>-59429981</v>
      </c>
      <c r="F18" s="61">
        <v>-59429981</v>
      </c>
      <c r="G18" s="73">
        <v>-54027255</v>
      </c>
    </row>
    <row r="19" spans="1:7" x14ac:dyDescent="0.25">
      <c r="A19" s="58" t="s">
        <v>71</v>
      </c>
      <c r="B19" s="59">
        <v>66507020</v>
      </c>
      <c r="C19" s="59">
        <v>22842188</v>
      </c>
      <c r="D19" s="60">
        <v>56804346</v>
      </c>
      <c r="E19" s="60">
        <v>30111264</v>
      </c>
      <c r="F19" s="61">
        <v>32475265</v>
      </c>
      <c r="G19" s="73">
        <v>-108860118</v>
      </c>
    </row>
    <row r="20" spans="1:7" x14ac:dyDescent="0.25">
      <c r="A20" s="62"/>
      <c r="B20" s="63">
        <f t="shared" ref="B20:G20" si="2">SUM(B18:B19)</f>
        <v>-19936588</v>
      </c>
      <c r="C20" s="63">
        <f t="shared" si="2"/>
        <v>-41990518</v>
      </c>
      <c r="D20" s="63">
        <f t="shared" si="2"/>
        <v>-8028360</v>
      </c>
      <c r="E20" s="63">
        <f t="shared" si="2"/>
        <v>-29318717</v>
      </c>
      <c r="F20" s="63">
        <f t="shared" si="2"/>
        <v>-26954716</v>
      </c>
      <c r="G20" s="77">
        <f t="shared" si="2"/>
        <v>-162887373</v>
      </c>
    </row>
    <row r="21" spans="1:7" x14ac:dyDescent="0.25">
      <c r="A21" s="62"/>
      <c r="B21" s="63"/>
      <c r="C21" s="63"/>
      <c r="D21" s="63"/>
      <c r="E21" s="63"/>
      <c r="F21" s="63"/>
      <c r="G21" s="73"/>
    </row>
    <row r="22" spans="1:7" x14ac:dyDescent="0.25">
      <c r="A22" s="21" t="s">
        <v>93</v>
      </c>
      <c r="B22" s="63">
        <f t="shared" ref="B22:G22" si="3">B20+B16+B9</f>
        <v>2789029</v>
      </c>
      <c r="C22" s="63">
        <f t="shared" si="3"/>
        <v>127509386</v>
      </c>
      <c r="D22" s="63">
        <f t="shared" si="3"/>
        <v>-28393587</v>
      </c>
      <c r="E22" s="63">
        <f t="shared" si="3"/>
        <v>27567310</v>
      </c>
      <c r="F22" s="63">
        <f t="shared" si="3"/>
        <v>24169051</v>
      </c>
      <c r="G22" s="63">
        <f t="shared" si="3"/>
        <v>-74635921</v>
      </c>
    </row>
    <row r="23" spans="1:7" x14ac:dyDescent="0.25">
      <c r="A23" s="56" t="s">
        <v>94</v>
      </c>
      <c r="B23" s="59">
        <v>843388806</v>
      </c>
      <c r="C23" s="59">
        <v>846177835</v>
      </c>
      <c r="D23" s="60">
        <v>973687221</v>
      </c>
      <c r="E23" s="60">
        <v>945293634</v>
      </c>
      <c r="F23" s="61">
        <v>972860944</v>
      </c>
      <c r="G23" s="73">
        <v>997029995</v>
      </c>
    </row>
    <row r="24" spans="1:7" x14ac:dyDescent="0.25">
      <c r="A24" s="32" t="s">
        <v>95</v>
      </c>
      <c r="B24" s="63">
        <f>B22+B23</f>
        <v>846177835</v>
      </c>
      <c r="C24" s="63">
        <f t="shared" ref="C24:G24" si="4">C22+C23</f>
        <v>973687221</v>
      </c>
      <c r="D24" s="63">
        <f t="shared" si="4"/>
        <v>945293634</v>
      </c>
      <c r="E24" s="63">
        <f t="shared" si="4"/>
        <v>972860944</v>
      </c>
      <c r="F24" s="63">
        <f t="shared" si="4"/>
        <v>997029995</v>
      </c>
      <c r="G24" s="63">
        <f t="shared" si="4"/>
        <v>922394074</v>
      </c>
    </row>
    <row r="25" spans="1:7" x14ac:dyDescent="0.25">
      <c r="A25" s="55"/>
      <c r="B25" s="63"/>
      <c r="C25" s="63"/>
      <c r="D25" s="63"/>
      <c r="E25" s="63"/>
      <c r="F25" s="63"/>
    </row>
    <row r="26" spans="1:7" ht="15.75" thickBot="1" x14ac:dyDescent="0.3">
      <c r="A26" s="32" t="s">
        <v>96</v>
      </c>
      <c r="B26" s="64">
        <f>B9/('1'!B8/10)</f>
        <v>1.1525552612288001</v>
      </c>
      <c r="C26" s="64">
        <f>C9/('1'!C8/10)</f>
        <v>2.175907345283413</v>
      </c>
      <c r="D26" s="64">
        <f>D9/('1'!D8/10)</f>
        <v>1.405391278901732</v>
      </c>
      <c r="E26" s="64">
        <f>E9/('1'!E8/10)</f>
        <v>1.2910526177944817</v>
      </c>
      <c r="F26" s="64">
        <f>F9/('1'!F8/10)</f>
        <v>0.69219294965106037</v>
      </c>
      <c r="G26" s="64">
        <f>G9/('1'!G8/10)</f>
        <v>1.3107971522891548</v>
      </c>
    </row>
    <row r="27" spans="1:7" s="72" customFormat="1" x14ac:dyDescent="0.25">
      <c r="A27" s="32" t="s">
        <v>97</v>
      </c>
      <c r="B27" s="71">
        <v>24482520</v>
      </c>
      <c r="C27" s="71">
        <v>24482520</v>
      </c>
      <c r="D27" s="71">
        <v>24482520</v>
      </c>
      <c r="E27" s="71">
        <v>24482520</v>
      </c>
      <c r="F27" s="71">
        <v>24482520</v>
      </c>
      <c r="G27" s="77">
        <f>'1'!G8/10</f>
        <v>54027255</v>
      </c>
    </row>
    <row r="28" spans="1:7" ht="15.75" x14ac:dyDescent="0.25">
      <c r="A28" s="38"/>
      <c r="B28" s="50"/>
      <c r="C28" s="50"/>
      <c r="D28" s="51"/>
      <c r="E28" s="51"/>
      <c r="F28" s="52"/>
    </row>
    <row r="29" spans="1:7" ht="15.75" x14ac:dyDescent="0.25">
      <c r="A29" s="42"/>
      <c r="B29" s="47"/>
      <c r="C29" s="47"/>
      <c r="D29" s="48"/>
      <c r="E29" s="48"/>
      <c r="F29" s="49"/>
    </row>
    <row r="30" spans="1:7" ht="15.75" x14ac:dyDescent="0.25">
      <c r="A30" s="42"/>
      <c r="B30" s="47"/>
      <c r="C30" s="47"/>
      <c r="D30" s="48"/>
      <c r="E30" s="48"/>
      <c r="F30" s="49"/>
    </row>
    <row r="31" spans="1:7" ht="15.75" x14ac:dyDescent="0.25">
      <c r="A31" s="38"/>
      <c r="B31" s="50"/>
      <c r="C31" s="50"/>
      <c r="D31" s="51"/>
      <c r="E31" s="51"/>
      <c r="F31" s="52"/>
    </row>
    <row r="32" spans="1:7" ht="15.75" x14ac:dyDescent="0.25">
      <c r="A32" s="42"/>
      <c r="B32" s="47"/>
      <c r="C32" s="47"/>
      <c r="D32" s="48"/>
      <c r="E32" s="48"/>
      <c r="F32" s="49"/>
    </row>
    <row r="33" spans="1:6" ht="16.5" thickBot="1" x14ac:dyDescent="0.3">
      <c r="A33" s="45"/>
      <c r="B33" s="54"/>
      <c r="C33" s="54"/>
      <c r="D33" s="46"/>
      <c r="E33" s="46"/>
      <c r="F33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2020-04-12T05:51:11Z</dcterms:modified>
</cp:coreProperties>
</file>