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3" l="1"/>
  <c r="D42" i="3"/>
  <c r="E42" i="3"/>
  <c r="F42" i="3"/>
  <c r="G42" i="3"/>
  <c r="H42" i="3"/>
  <c r="I42" i="3"/>
  <c r="B42" i="3"/>
  <c r="I46" i="3"/>
  <c r="I45" i="3"/>
  <c r="I37" i="3"/>
  <c r="I39" i="3" s="1"/>
  <c r="I26" i="3"/>
  <c r="I33" i="2"/>
  <c r="I26" i="2"/>
  <c r="I9" i="2"/>
  <c r="I7" i="2"/>
  <c r="C58" i="1"/>
  <c r="D58" i="1"/>
  <c r="E58" i="1"/>
  <c r="F58" i="1"/>
  <c r="G58" i="1"/>
  <c r="H58" i="1"/>
  <c r="I58" i="1"/>
  <c r="B58" i="1"/>
  <c r="B56" i="1"/>
  <c r="C56" i="1"/>
  <c r="D56" i="1"/>
  <c r="E56" i="1"/>
  <c r="F56" i="1"/>
  <c r="G48" i="1"/>
  <c r="H48" i="1"/>
  <c r="H56" i="1" s="1"/>
  <c r="I48" i="1"/>
  <c r="F48" i="1"/>
  <c r="I56" i="1"/>
  <c r="I60" i="1"/>
  <c r="I61" i="1"/>
  <c r="I33" i="1"/>
  <c r="I28" i="1"/>
  <c r="I13" i="1"/>
  <c r="I6" i="1"/>
  <c r="I15" i="2" l="1"/>
  <c r="I22" i="2" s="1"/>
  <c r="I24" i="2" s="1"/>
  <c r="I30" i="2" s="1"/>
  <c r="I32" i="2" s="1"/>
  <c r="I46" i="1"/>
  <c r="I24" i="1"/>
  <c r="C24" i="2"/>
  <c r="E24" i="2"/>
  <c r="F24" i="2"/>
  <c r="H24" i="2"/>
  <c r="B24" i="2"/>
  <c r="C9" i="2"/>
  <c r="D9" i="2"/>
  <c r="E9" i="2"/>
  <c r="F9" i="2"/>
  <c r="G9" i="2"/>
  <c r="H9" i="2"/>
  <c r="B9" i="2"/>
  <c r="C46" i="3" l="1"/>
  <c r="D46" i="3"/>
  <c r="E46" i="3"/>
  <c r="F46" i="3"/>
  <c r="G46" i="3"/>
  <c r="H46" i="3"/>
  <c r="B46" i="3"/>
  <c r="C33" i="2"/>
  <c r="D33" i="2"/>
  <c r="E33" i="2"/>
  <c r="F33" i="2"/>
  <c r="G33" i="2"/>
  <c r="H33" i="2"/>
  <c r="B33" i="2"/>
  <c r="C61" i="1"/>
  <c r="D61" i="1"/>
  <c r="E61" i="1"/>
  <c r="F61" i="1"/>
  <c r="G61" i="1"/>
  <c r="H61" i="1"/>
  <c r="B61" i="1"/>
  <c r="H26" i="2" l="1"/>
  <c r="H7" i="2" l="1"/>
  <c r="H15" i="2" s="1"/>
  <c r="H22" i="2" s="1"/>
  <c r="H30" i="2" l="1"/>
  <c r="H32" i="2" s="1"/>
  <c r="H10" i="4"/>
  <c r="C37" i="3"/>
  <c r="D37" i="3"/>
  <c r="E37" i="3"/>
  <c r="F37" i="3"/>
  <c r="G37" i="3"/>
  <c r="H37" i="3"/>
  <c r="B37" i="3"/>
  <c r="C26" i="3"/>
  <c r="D26" i="3"/>
  <c r="E26" i="3"/>
  <c r="F26" i="3"/>
  <c r="G26" i="3"/>
  <c r="H26" i="3"/>
  <c r="B26" i="3"/>
  <c r="C13" i="3"/>
  <c r="C45" i="3" s="1"/>
  <c r="D13" i="3"/>
  <c r="D45" i="3" s="1"/>
  <c r="E13" i="3"/>
  <c r="E45" i="3" s="1"/>
  <c r="F13" i="3"/>
  <c r="F39" i="3" s="1"/>
  <c r="G13" i="3"/>
  <c r="H13" i="3"/>
  <c r="H45" i="3" s="1"/>
  <c r="I13" i="3"/>
  <c r="B13" i="3"/>
  <c r="B45" i="3" s="1"/>
  <c r="C26" i="2"/>
  <c r="D26" i="2"/>
  <c r="E26" i="2"/>
  <c r="F26" i="2"/>
  <c r="G26" i="2"/>
  <c r="B26" i="2"/>
  <c r="C7" i="2"/>
  <c r="C15" i="2" s="1"/>
  <c r="C22" i="2" s="1"/>
  <c r="D7" i="2"/>
  <c r="D15" i="2" s="1"/>
  <c r="D22" i="2" s="1"/>
  <c r="D24" i="2" s="1"/>
  <c r="E7" i="2"/>
  <c r="E15" i="2" s="1"/>
  <c r="E22" i="2" s="1"/>
  <c r="F7" i="2"/>
  <c r="F15" i="2" s="1"/>
  <c r="F22" i="2" s="1"/>
  <c r="G7" i="2"/>
  <c r="G15" i="2" s="1"/>
  <c r="G22" i="2" s="1"/>
  <c r="G24" i="2" s="1"/>
  <c r="B7" i="2"/>
  <c r="B15" i="2" s="1"/>
  <c r="B22" i="2" s="1"/>
  <c r="C33" i="1"/>
  <c r="D33" i="1"/>
  <c r="E33" i="1"/>
  <c r="F33" i="1"/>
  <c r="G33" i="1"/>
  <c r="H33" i="1"/>
  <c r="B33" i="1"/>
  <c r="C28" i="1"/>
  <c r="D28" i="1"/>
  <c r="E28" i="1"/>
  <c r="F28" i="1"/>
  <c r="G28" i="1"/>
  <c r="H28" i="1"/>
  <c r="B28" i="1"/>
  <c r="C48" i="1"/>
  <c r="D48" i="1"/>
  <c r="D7" i="4" s="1"/>
  <c r="E48" i="1"/>
  <c r="E7" i="4" s="1"/>
  <c r="B48" i="1"/>
  <c r="C13" i="1"/>
  <c r="D13" i="1"/>
  <c r="D8" i="4" s="1"/>
  <c r="E13" i="1"/>
  <c r="E8" i="4" s="1"/>
  <c r="F13" i="1"/>
  <c r="G13" i="1"/>
  <c r="H13" i="1"/>
  <c r="H8" i="4" s="1"/>
  <c r="B13" i="1"/>
  <c r="C6" i="1"/>
  <c r="D6" i="1"/>
  <c r="E6" i="1"/>
  <c r="F6" i="1"/>
  <c r="G6" i="1"/>
  <c r="H6" i="1"/>
  <c r="B6" i="1"/>
  <c r="C24" i="1" l="1"/>
  <c r="F8" i="4"/>
  <c r="F24" i="1"/>
  <c r="B24" i="1"/>
  <c r="F46" i="1"/>
  <c r="E46" i="1"/>
  <c r="E24" i="1"/>
  <c r="B8" i="4"/>
  <c r="G8" i="4"/>
  <c r="C8" i="4"/>
  <c r="C46" i="1"/>
  <c r="B60" i="1"/>
  <c r="B7" i="4"/>
  <c r="C60" i="1"/>
  <c r="C7" i="4"/>
  <c r="D46" i="1"/>
  <c r="E60" i="1"/>
  <c r="F60" i="1"/>
  <c r="F7" i="4"/>
  <c r="D60" i="1"/>
  <c r="C30" i="2"/>
  <c r="C10" i="4"/>
  <c r="H9" i="4"/>
  <c r="F30" i="2"/>
  <c r="F10" i="4"/>
  <c r="B30" i="2"/>
  <c r="B10" i="4"/>
  <c r="B46" i="1"/>
  <c r="C39" i="3"/>
  <c r="H46" i="1"/>
  <c r="H24" i="1"/>
  <c r="D24" i="1"/>
  <c r="G39" i="3"/>
  <c r="G45" i="3"/>
  <c r="G46" i="1"/>
  <c r="G24" i="1"/>
  <c r="B39" i="3"/>
  <c r="E39" i="3"/>
  <c r="F45" i="3"/>
  <c r="H39" i="3"/>
  <c r="D39" i="3"/>
  <c r="H5" i="4" l="1"/>
  <c r="D30" i="2"/>
  <c r="D10" i="4"/>
  <c r="F32" i="2"/>
  <c r="F11" i="4"/>
  <c r="F9" i="4"/>
  <c r="F6" i="4"/>
  <c r="F5" i="4"/>
  <c r="E30" i="2"/>
  <c r="E10" i="4"/>
  <c r="G30" i="2"/>
  <c r="G10" i="4"/>
  <c r="C32" i="2"/>
  <c r="C11" i="4"/>
  <c r="C9" i="4"/>
  <c r="C6" i="4"/>
  <c r="C5" i="4"/>
  <c r="B32" i="2"/>
  <c r="B6" i="4"/>
  <c r="B11" i="4"/>
  <c r="B9" i="4"/>
  <c r="B5" i="4"/>
  <c r="D32" i="2" l="1"/>
  <c r="D5" i="4"/>
  <c r="D11" i="4"/>
  <c r="D9" i="4"/>
  <c r="D6" i="4"/>
  <c r="E32" i="2"/>
  <c r="E5" i="4"/>
  <c r="E11" i="4"/>
  <c r="E9" i="4"/>
  <c r="E6" i="4"/>
  <c r="G32" i="2"/>
  <c r="G9" i="4"/>
  <c r="G5" i="4"/>
  <c r="G11" i="4"/>
  <c r="G60" i="1"/>
  <c r="G7" i="4"/>
  <c r="G6" i="4"/>
  <c r="H6" i="4"/>
  <c r="H60" i="1"/>
  <c r="H7" i="4"/>
  <c r="H11" i="4"/>
  <c r="G56" i="1"/>
</calcChain>
</file>

<file path=xl/sharedStrings.xml><?xml version="1.0" encoding="utf-8"?>
<sst xmlns="http://schemas.openxmlformats.org/spreadsheetml/2006/main" count="123" uniqueCount="114">
  <si>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</si>
  <si>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</si>
  <si>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</si>
  <si>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</si>
  <si>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</si>
  <si>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</si>
  <si>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Retained Earnings</t>
  </si>
  <si>
    <t>Deferred Tax Liability</t>
  </si>
  <si>
    <t>Gross Profit</t>
  </si>
  <si>
    <t>Operating Profit</t>
  </si>
  <si>
    <t>Current</t>
  </si>
  <si>
    <t>Deferred</t>
  </si>
  <si>
    <t>Cost of goods sold</t>
  </si>
  <si>
    <t>Financial charges</t>
  </si>
  <si>
    <t>Inventories</t>
  </si>
  <si>
    <t>Accounts Receivable</t>
  </si>
  <si>
    <t>Advances, Deposits &amp; Pre-Payments</t>
  </si>
  <si>
    <t>Short Term Investment</t>
  </si>
  <si>
    <t xml:space="preserve">Acquisition of Fixed Assets </t>
  </si>
  <si>
    <t>Dividend Paid</t>
  </si>
  <si>
    <t>Capital Work in Progress</t>
  </si>
  <si>
    <t>Investment in Associates</t>
  </si>
  <si>
    <t>Other Investments</t>
  </si>
  <si>
    <t>Due from Other Companies</t>
  </si>
  <si>
    <t>Other Receivables</t>
  </si>
  <si>
    <t>General Reserve</t>
  </si>
  <si>
    <t>Revaluation Surplus</t>
  </si>
  <si>
    <t>Fair Value Reserve</t>
  </si>
  <si>
    <t>Long Term Loan</t>
  </si>
  <si>
    <t>Trade Creditors</t>
  </si>
  <si>
    <t>Short Term Liabilities</t>
  </si>
  <si>
    <t>Liabilities for Expenses</t>
  </si>
  <si>
    <t>Advance against Sales</t>
  </si>
  <si>
    <t>Due to Inter Companies</t>
  </si>
  <si>
    <t>Long Term Loan-Current Portion</t>
  </si>
  <si>
    <t>Provision for Income Tax</t>
  </si>
  <si>
    <t>Provision for WPPF and Welfare Fund</t>
  </si>
  <si>
    <t>Other Liabilities</t>
  </si>
  <si>
    <t>Selling &amp; Distribution Expenses</t>
  </si>
  <si>
    <t>Administrative Expenses</t>
  </si>
  <si>
    <t>Other Income</t>
  </si>
  <si>
    <t>Finance Income</t>
  </si>
  <si>
    <t>Loss on Revaluation of Property, Plant &amp; Equipment</t>
  </si>
  <si>
    <t>Contribution to WPPF and Welfare Fund</t>
  </si>
  <si>
    <t>Share of Profit of Associate</t>
  </si>
  <si>
    <t>Previous Year</t>
  </si>
  <si>
    <t>Paid against Revenue Expenditure</t>
  </si>
  <si>
    <t>Receipts from Customers against Sales</t>
  </si>
  <si>
    <t>Receipts agaisnt Other Income</t>
  </si>
  <si>
    <t>Payment from Workers Profit Participation Fund</t>
  </si>
  <si>
    <t>Payment of Interest-Net</t>
  </si>
  <si>
    <t>Income Tax Paid</t>
  </si>
  <si>
    <t>Proceeds from Sale of Property, Plant and Equipment</t>
  </si>
  <si>
    <t>Short term Loan to Inter Companies</t>
  </si>
  <si>
    <t>Investment</t>
  </si>
  <si>
    <t>Proceeds from Sale of Investment in Shares</t>
  </si>
  <si>
    <t>Dividend Income</t>
  </si>
  <si>
    <t>Receipt/Repayment of Term Loan</t>
  </si>
  <si>
    <t>Loan Repaid(Received) inter Companies and others</t>
  </si>
  <si>
    <t>Share Application Money Refunded</t>
  </si>
  <si>
    <t>Intangible Asset</t>
  </si>
  <si>
    <t xml:space="preserve">Acquisition of Intangible Assets </t>
  </si>
  <si>
    <t>Advance for Capital Expenditures</t>
  </si>
  <si>
    <t>Receipt from Issue of 12% Convertible Bond</t>
  </si>
  <si>
    <t>Assets Held for Sale</t>
  </si>
  <si>
    <t>Share Premium</t>
  </si>
  <si>
    <t>Defined benefit obligations - Gratuity</t>
  </si>
  <si>
    <t>Cash Paid to Suppliers, Operating and Other Expenses</t>
  </si>
  <si>
    <t>Current account with related companies</t>
  </si>
  <si>
    <t>Non-comtrolling</t>
  </si>
  <si>
    <t>Equity attributable to owners of the company</t>
  </si>
  <si>
    <t>Current accoutn with related companies</t>
  </si>
  <si>
    <t>Current tax liabilities</t>
  </si>
  <si>
    <t xml:space="preserve">Dsiposal of Property, plant and equipment </t>
  </si>
  <si>
    <t>Short Term Loan Borrowings/repayment</t>
  </si>
  <si>
    <t>ROA</t>
  </si>
  <si>
    <t>ROE</t>
  </si>
  <si>
    <t>Debt to Equity</t>
  </si>
  <si>
    <t>Current Ratio</t>
  </si>
  <si>
    <t>Net Margin</t>
  </si>
  <si>
    <t>Operating Margin</t>
  </si>
  <si>
    <t>ROIC</t>
  </si>
  <si>
    <t>Balance Sheet</t>
  </si>
  <si>
    <t>As at year end</t>
  </si>
  <si>
    <t>Liabilities and Capital</t>
  </si>
  <si>
    <t>Liabilities</t>
  </si>
  <si>
    <t>Non Current Liabilities</t>
  </si>
  <si>
    <t>Shareholders’ Equity</t>
  </si>
  <si>
    <t>Current Liabilities</t>
  </si>
  <si>
    <t>Net assets value per share</t>
  </si>
  <si>
    <t>Shares to calculate NAVPS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</si>
  <si>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</si>
  <si>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</si>
  <si>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</si>
  <si>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</si>
  <si>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</si>
  <si>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</si>
  <si>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</si>
  <si>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</si>
  <si>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</si>
  <si>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</si>
  <si>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</si>
  <si>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</si>
  <si>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</si>
  <si>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</si>
  <si>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</si>
  <si>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</si>
  <si>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</si>
  <si>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</si>
  <si>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</si>
  <si>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</si>
  <si>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Bangladesh Steel Re-Rolling Mills Limited</t>
  </si>
  <si>
    <t>Others</t>
  </si>
  <si>
    <t xml:space="preserve">Effect of exchange rates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</si>
</sst>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0" fontId="0" fillId="0" borderId="0" xfId="0" applyFill="1"/>
    <xf numFmtId="41" fontId="0" fillId="0" borderId="0" xfId="0" applyNumberFormat="1" applyFill="1"/>
    <xf numFmtId="41" fontId="0" fillId="0" borderId="1" xfId="0" applyNumberFormat="1" applyBorder="1"/>
    <xf numFmtId="41" fontId="0" fillId="0" borderId="1" xfId="0" applyNumberFormat="1" applyFill="1" applyBorder="1"/>
    <xf numFmtId="41" fontId="1" fillId="0" borderId="0" xfId="0" applyNumberFormat="1" applyFont="1" applyFill="1"/>
    <xf numFmtId="41" fontId="1" fillId="0" borderId="4" xfId="0" applyNumberFormat="1" applyFont="1" applyFill="1" applyBorder="1"/>
    <xf numFmtId="41" fontId="0" fillId="0" borderId="0" xfId="0" applyNumberFormat="1" applyBorder="1"/>
    <xf numFmtId="41" fontId="0" fillId="0" borderId="0" xfId="0" applyNumberFormat="1" applyFill="1" applyBorder="1"/>
    <xf numFmtId="41" fontId="1" fillId="0" borderId="4" xfId="0" applyNumberFormat="1" applyFont="1" applyBorder="1"/>
    <xf numFmtId="41" fontId="3" fillId="0" borderId="4" xfId="0" applyNumberFormat="1" applyFont="1" applyBorder="1"/>
    <xf numFmtId="41" fontId="3" fillId="0" borderId="4" xfId="0" applyNumberFormat="1" applyFont="1" applyFill="1" applyBorder="1"/>
    <xf numFmtId="43" fontId="1" fillId="0" borderId="0" xfId="0" applyNumberFormat="1" applyFont="1"/>
    <xf numFmtId="43" fontId="1" fillId="0" borderId="0" xfId="0" applyNumberFormat="1" applyFont="1" applyFill="1"/>
    <xf numFmtId="43" fontId="0" fillId="0" borderId="0" xfId="0" applyNumberFormat="1"/>
    <xf numFmtId="41" fontId="0" fillId="0" borderId="0" xfId="1" applyNumberFormat="1" applyFont="1"/>
    <xf numFmtId="41" fontId="0" fillId="0" borderId="1" xfId="1" applyNumberFormat="1" applyFont="1" applyBorder="1"/>
    <xf numFmtId="41" fontId="1" fillId="0" borderId="0" xfId="1" applyNumberFormat="1" applyFont="1"/>
    <xf numFmtId="41" fontId="1" fillId="0" borderId="0" xfId="1" applyNumberFormat="1" applyFont="1" applyBorder="1"/>
    <xf numFmtId="41" fontId="0" fillId="0" borderId="0" xfId="1" applyNumberFormat="1" applyFont="1" applyBorder="1"/>
    <xf numFmtId="41" fontId="0" fillId="0" borderId="0" xfId="1" applyNumberFormat="1" applyFont="1" applyFill="1" applyBorder="1"/>
    <xf numFmtId="41" fontId="1" fillId="0" borderId="2" xfId="1" applyNumberFormat="1" applyFont="1" applyBorder="1"/>
    <xf numFmtId="43" fontId="1" fillId="0" borderId="3" xfId="1" applyNumberFormat="1" applyFont="1" applyBorder="1"/>
    <xf numFmtId="43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Fill="1"/>
    <xf numFmtId="41" fontId="0" fillId="0" borderId="0" xfId="1" applyNumberFormat="1" applyFont="1" applyFill="1"/>
    <xf numFmtId="41" fontId="1" fillId="0" borderId="4" xfId="1" applyNumberFormat="1" applyFont="1" applyBorder="1"/>
    <xf numFmtId="0" fontId="0" fillId="0" borderId="1" xfId="0" applyFont="1" applyBorder="1"/>
    <xf numFmtId="41" fontId="0" fillId="0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1"/>
  <sheetViews>
    <sheetView workbookViewId="0">
      <pane xSplit="1" ySplit="4" topLeftCell="B47" activePane="bottomRight" state="frozen"/>
      <selection pane="topRight" activeCell="B1" sqref="B1"/>
      <selection pane="bottomLeft" activeCell="A6" sqref="A6"/>
      <selection pane="bottomRight" activeCell="B56" sqref="B56:I56"/>
    </sheetView>
  </sheetViews>
  <sheetFormatPr defaultRowHeight="15" x14ac:dyDescent="0.25"/>
  <cols>
    <col min="1" max="1" width="45" customWidth="1"/>
    <col min="2" max="9" width="15.28515625" bestFit="1" customWidth="1"/>
  </cols>
  <sheetData>
    <row r="1" spans="1:11" x14ac:dyDescent="0.25">
      <c r="A1" s="34" t="s">
        <v>111</v>
      </c>
    </row>
    <row r="2" spans="1:11" x14ac:dyDescent="0.25">
      <c r="A2" s="34" t="s">
        <v>82</v>
      </c>
    </row>
    <row r="3" spans="1:11" x14ac:dyDescent="0.25">
      <c r="A3" t="s">
        <v>83</v>
      </c>
      <c r="B3" s="1"/>
      <c r="C3" s="1"/>
      <c r="D3" s="1"/>
      <c r="E3" s="1"/>
      <c r="F3" s="1"/>
      <c r="G3" s="1"/>
      <c r="H3" s="1"/>
      <c r="I3" s="1"/>
    </row>
    <row r="4" spans="1:11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11" x14ac:dyDescent="0.25">
      <c r="A5" s="35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36" t="s">
        <v>1</v>
      </c>
      <c r="B6" s="7">
        <f>SUM(B7:B11)</f>
        <v>9170191750</v>
      </c>
      <c r="C6" s="7">
        <f t="shared" ref="C6:I6" si="0">SUM(C7:C11)</f>
        <v>10719175186</v>
      </c>
      <c r="D6" s="7">
        <f t="shared" si="0"/>
        <v>12602280165</v>
      </c>
      <c r="E6" s="7">
        <f t="shared" si="0"/>
        <v>18165600900</v>
      </c>
      <c r="F6" s="7">
        <f t="shared" si="0"/>
        <v>18507254681</v>
      </c>
      <c r="G6" s="7">
        <f t="shared" si="0"/>
        <v>36055528368</v>
      </c>
      <c r="H6" s="7">
        <f t="shared" si="0"/>
        <v>35893428039</v>
      </c>
      <c r="I6" s="7">
        <f t="shared" si="0"/>
        <v>47126074142</v>
      </c>
      <c r="J6" s="6"/>
      <c r="K6" s="6"/>
    </row>
    <row r="7" spans="1:11" x14ac:dyDescent="0.25">
      <c r="A7" t="s">
        <v>2</v>
      </c>
      <c r="B7" s="8">
        <v>6717152324</v>
      </c>
      <c r="C7" s="6">
        <v>7006114629</v>
      </c>
      <c r="D7" s="6">
        <v>6945209049</v>
      </c>
      <c r="E7" s="6">
        <v>11792470145</v>
      </c>
      <c r="F7" s="8">
        <v>11908901352</v>
      </c>
      <c r="G7" s="8">
        <v>32304935197</v>
      </c>
      <c r="H7" s="6">
        <v>31736877702</v>
      </c>
      <c r="I7" s="6">
        <v>40456183600</v>
      </c>
      <c r="J7" s="6"/>
      <c r="K7" s="6"/>
    </row>
    <row r="8" spans="1:11" x14ac:dyDescent="0.25">
      <c r="A8" t="s">
        <v>60</v>
      </c>
      <c r="B8" s="8">
        <v>0</v>
      </c>
      <c r="C8" s="6">
        <v>0</v>
      </c>
      <c r="D8" s="6">
        <v>33099850</v>
      </c>
      <c r="E8" s="6">
        <v>29762050</v>
      </c>
      <c r="F8" s="8">
        <v>28093150</v>
      </c>
      <c r="G8" s="8">
        <v>45945167</v>
      </c>
      <c r="H8" s="6">
        <v>39762082</v>
      </c>
      <c r="I8" s="6">
        <v>33578997</v>
      </c>
      <c r="J8" s="6"/>
      <c r="K8" s="6"/>
    </row>
    <row r="9" spans="1:11" x14ac:dyDescent="0.25">
      <c r="A9" t="s">
        <v>20</v>
      </c>
      <c r="B9" s="8">
        <v>414664946</v>
      </c>
      <c r="C9" s="6">
        <v>345062819</v>
      </c>
      <c r="D9" s="6">
        <v>1893774755</v>
      </c>
      <c r="E9" s="6">
        <v>224283730</v>
      </c>
      <c r="F9" s="6">
        <v>403857592</v>
      </c>
      <c r="G9" s="8"/>
      <c r="H9" s="6"/>
      <c r="I9" s="6"/>
      <c r="J9" s="6"/>
      <c r="K9" s="6"/>
    </row>
    <row r="10" spans="1:11" x14ac:dyDescent="0.25">
      <c r="A10" t="s">
        <v>21</v>
      </c>
      <c r="B10" s="8">
        <v>1984714569</v>
      </c>
      <c r="C10" s="6">
        <v>3268469944</v>
      </c>
      <c r="D10" s="6">
        <v>3647308567</v>
      </c>
      <c r="E10" s="6">
        <v>5984856993</v>
      </c>
      <c r="F10" s="8">
        <v>6024824712</v>
      </c>
      <c r="G10" s="8">
        <v>3593907671</v>
      </c>
      <c r="H10" s="6">
        <v>3994597901</v>
      </c>
      <c r="I10" s="6">
        <v>6519497141</v>
      </c>
      <c r="J10" s="6"/>
      <c r="K10" s="6"/>
    </row>
    <row r="11" spans="1:11" x14ac:dyDescent="0.25">
      <c r="A11" t="s">
        <v>22</v>
      </c>
      <c r="B11" s="8">
        <v>53659911</v>
      </c>
      <c r="C11" s="6">
        <v>99527794</v>
      </c>
      <c r="D11" s="6">
        <v>82887944</v>
      </c>
      <c r="E11" s="6">
        <v>134227982</v>
      </c>
      <c r="F11" s="8">
        <v>141577875</v>
      </c>
      <c r="G11" s="8">
        <v>110740333</v>
      </c>
      <c r="H11" s="6">
        <v>122190354</v>
      </c>
      <c r="I11" s="6">
        <v>116814404</v>
      </c>
      <c r="J11" s="6"/>
      <c r="K11" s="6"/>
    </row>
    <row r="12" spans="1:11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36" t="s">
        <v>3</v>
      </c>
      <c r="B13" s="7">
        <f>SUM(B14:B22)</f>
        <v>7670184337</v>
      </c>
      <c r="C13" s="7">
        <f t="shared" ref="C13:I13" si="1">SUM(C14:C22)</f>
        <v>10424961127</v>
      </c>
      <c r="D13" s="7">
        <f t="shared" si="1"/>
        <v>10163738657</v>
      </c>
      <c r="E13" s="7">
        <f t="shared" si="1"/>
        <v>8774451492</v>
      </c>
      <c r="F13" s="7">
        <f t="shared" si="1"/>
        <v>13217738398</v>
      </c>
      <c r="G13" s="7">
        <f t="shared" si="1"/>
        <v>24553985706</v>
      </c>
      <c r="H13" s="7">
        <f t="shared" si="1"/>
        <v>40703277970</v>
      </c>
      <c r="I13" s="7">
        <f t="shared" si="1"/>
        <v>43941110195</v>
      </c>
      <c r="J13" s="6"/>
      <c r="K13" s="6"/>
    </row>
    <row r="14" spans="1:11" x14ac:dyDescent="0.25">
      <c r="A14" t="s">
        <v>14</v>
      </c>
      <c r="B14" s="8">
        <v>4766400890</v>
      </c>
      <c r="C14" s="8">
        <v>5889585061</v>
      </c>
      <c r="D14" s="8">
        <v>3524601809</v>
      </c>
      <c r="E14" s="8">
        <v>5080808706</v>
      </c>
      <c r="F14" s="8">
        <v>7335268548</v>
      </c>
      <c r="G14" s="8">
        <v>16981949811</v>
      </c>
      <c r="H14" s="6">
        <v>23438884798</v>
      </c>
      <c r="I14" s="6">
        <v>21136511183</v>
      </c>
      <c r="J14" s="6"/>
      <c r="K14" s="6"/>
    </row>
    <row r="15" spans="1:11" x14ac:dyDescent="0.25">
      <c r="A15" t="s">
        <v>15</v>
      </c>
      <c r="B15" s="6">
        <v>543137398</v>
      </c>
      <c r="C15" s="6">
        <v>404867366</v>
      </c>
      <c r="D15" s="6">
        <v>429371267</v>
      </c>
      <c r="E15" s="6">
        <v>481584218</v>
      </c>
      <c r="F15" s="6">
        <v>977102185</v>
      </c>
      <c r="G15" s="6">
        <v>2348794127</v>
      </c>
      <c r="H15" s="6">
        <v>8193143601</v>
      </c>
      <c r="I15" s="6">
        <v>7037546023</v>
      </c>
      <c r="J15" s="6"/>
      <c r="K15" s="6"/>
    </row>
    <row r="16" spans="1:11" x14ac:dyDescent="0.25">
      <c r="A16" t="s">
        <v>68</v>
      </c>
      <c r="B16" s="6"/>
      <c r="C16" s="6"/>
      <c r="D16" s="6"/>
      <c r="E16" s="6"/>
      <c r="F16" s="6"/>
      <c r="G16" s="6">
        <v>1361656210</v>
      </c>
      <c r="H16" s="6">
        <v>2576514730</v>
      </c>
      <c r="I16" s="6">
        <v>7557196642</v>
      </c>
      <c r="J16" s="6"/>
      <c r="K16" s="6"/>
    </row>
    <row r="17" spans="1:11" x14ac:dyDescent="0.25">
      <c r="A17" t="s">
        <v>24</v>
      </c>
      <c r="B17" s="6">
        <v>148881245</v>
      </c>
      <c r="C17" s="6">
        <v>78591566</v>
      </c>
      <c r="D17" s="6">
        <v>169830517</v>
      </c>
      <c r="E17" s="6">
        <v>22619547</v>
      </c>
      <c r="F17" s="6">
        <v>60527338</v>
      </c>
      <c r="G17" s="6"/>
      <c r="H17" s="6"/>
      <c r="I17" s="6"/>
      <c r="J17" s="6"/>
      <c r="K17" s="6"/>
    </row>
    <row r="18" spans="1:11" x14ac:dyDescent="0.25">
      <c r="A18" t="s">
        <v>23</v>
      </c>
      <c r="B18" s="6">
        <v>1409473023</v>
      </c>
      <c r="C18" s="6">
        <v>2277089379</v>
      </c>
      <c r="D18" s="6">
        <v>1539230711</v>
      </c>
      <c r="E18" s="6">
        <v>904026840</v>
      </c>
      <c r="F18" s="6">
        <v>1993023585</v>
      </c>
      <c r="G18" s="6"/>
      <c r="H18" s="6"/>
      <c r="I18" s="6"/>
      <c r="J18" s="6"/>
      <c r="K18" s="6"/>
    </row>
    <row r="19" spans="1:11" x14ac:dyDescent="0.25">
      <c r="A19" t="s">
        <v>16</v>
      </c>
      <c r="B19" s="6">
        <v>484118657</v>
      </c>
      <c r="C19" s="6">
        <v>1597513355</v>
      </c>
      <c r="D19" s="6">
        <v>4394083583</v>
      </c>
      <c r="E19" s="6">
        <v>812992416</v>
      </c>
      <c r="F19" s="6">
        <v>1333356641</v>
      </c>
      <c r="G19" s="6">
        <v>2933328438</v>
      </c>
      <c r="H19" s="6">
        <v>4348160534</v>
      </c>
      <c r="I19" s="6">
        <v>5555116505</v>
      </c>
      <c r="J19" s="6"/>
      <c r="K19" s="6"/>
    </row>
    <row r="20" spans="1:11" x14ac:dyDescent="0.25">
      <c r="A20" t="s">
        <v>17</v>
      </c>
      <c r="B20" s="6">
        <v>232608160</v>
      </c>
      <c r="C20" s="6">
        <v>78011752</v>
      </c>
      <c r="D20" s="6">
        <v>34711818</v>
      </c>
      <c r="E20" s="6">
        <v>17162470</v>
      </c>
      <c r="F20" s="6">
        <v>40096301</v>
      </c>
      <c r="G20" s="6">
        <v>404602494</v>
      </c>
      <c r="H20" s="6">
        <v>1367141161</v>
      </c>
      <c r="I20" s="6">
        <v>1870010619</v>
      </c>
      <c r="J20" s="6"/>
      <c r="K20" s="6"/>
    </row>
    <row r="21" spans="1:11" x14ac:dyDescent="0.25">
      <c r="A21" t="s">
        <v>4</v>
      </c>
      <c r="B21" s="6">
        <v>85564964</v>
      </c>
      <c r="C21" s="6">
        <v>99302648</v>
      </c>
      <c r="D21" s="6">
        <v>71908952</v>
      </c>
      <c r="E21" s="6">
        <v>269786525</v>
      </c>
      <c r="F21" s="6">
        <v>294004367</v>
      </c>
      <c r="G21" s="6">
        <v>523654626</v>
      </c>
      <c r="H21" s="6">
        <v>779433146</v>
      </c>
      <c r="I21" s="6">
        <v>784729223</v>
      </c>
      <c r="J21" s="6"/>
      <c r="K21" s="6"/>
    </row>
    <row r="22" spans="1:11" x14ac:dyDescent="0.25">
      <c r="A22" t="s">
        <v>64</v>
      </c>
      <c r="B22" s="6">
        <v>0</v>
      </c>
      <c r="C22" s="6">
        <v>0</v>
      </c>
      <c r="D22" s="6">
        <v>0</v>
      </c>
      <c r="E22" s="6">
        <v>1185470770</v>
      </c>
      <c r="F22" s="6">
        <v>1184359433</v>
      </c>
      <c r="G22" s="6">
        <v>0</v>
      </c>
      <c r="H22" s="6"/>
      <c r="I22" s="6"/>
      <c r="J22" s="6"/>
      <c r="K22" s="6"/>
    </row>
    <row r="23" spans="1:1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1"/>
      <c r="B24" s="7">
        <f>SUM(B6,B13)</f>
        <v>16840376087</v>
      </c>
      <c r="C24" s="7">
        <f t="shared" ref="C24:G24" si="2">SUM(C6,C13)</f>
        <v>21144136313</v>
      </c>
      <c r="D24" s="7">
        <f t="shared" si="2"/>
        <v>22766018822</v>
      </c>
      <c r="E24" s="7">
        <f t="shared" si="2"/>
        <v>26940052392</v>
      </c>
      <c r="F24" s="7">
        <f t="shared" si="2"/>
        <v>31724993079</v>
      </c>
      <c r="G24" s="7">
        <f t="shared" si="2"/>
        <v>60609514074</v>
      </c>
      <c r="H24" s="7">
        <f>SUM(H6,H13)-1</f>
        <v>76596706008</v>
      </c>
      <c r="I24" s="7">
        <f>SUM(I6,I13)</f>
        <v>91067184337</v>
      </c>
      <c r="J24" s="6"/>
      <c r="K24" s="6"/>
    </row>
    <row r="25" spans="1:1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5.75" x14ac:dyDescent="0.25">
      <c r="A26" s="37" t="s">
        <v>84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x14ac:dyDescent="0.25">
      <c r="A27" s="38" t="s">
        <v>85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36" t="s">
        <v>86</v>
      </c>
      <c r="B28" s="7">
        <f>SUM(B29:B31)</f>
        <v>2110692543</v>
      </c>
      <c r="C28" s="7">
        <f t="shared" ref="C28:I28" si="3">SUM(C29:C31)</f>
        <v>2478170287</v>
      </c>
      <c r="D28" s="7">
        <f t="shared" si="3"/>
        <v>4871981203</v>
      </c>
      <c r="E28" s="7">
        <f t="shared" si="3"/>
        <v>5137158238</v>
      </c>
      <c r="F28" s="7">
        <f t="shared" si="3"/>
        <v>4549524829</v>
      </c>
      <c r="G28" s="7">
        <f t="shared" si="3"/>
        <v>8957656205</v>
      </c>
      <c r="H28" s="7">
        <f t="shared" si="3"/>
        <v>11497438975</v>
      </c>
      <c r="I28" s="7">
        <f t="shared" si="3"/>
        <v>10151569013</v>
      </c>
      <c r="J28" s="6"/>
      <c r="K28" s="6"/>
    </row>
    <row r="29" spans="1:11" x14ac:dyDescent="0.25">
      <c r="A29" s="4" t="s">
        <v>28</v>
      </c>
      <c r="B29" s="8">
        <v>1228233910</v>
      </c>
      <c r="C29" s="8">
        <v>1406182612</v>
      </c>
      <c r="D29" s="8">
        <v>4055997965</v>
      </c>
      <c r="E29" s="8">
        <v>4167992483</v>
      </c>
      <c r="F29" s="8">
        <v>3272584206</v>
      </c>
      <c r="G29" s="8">
        <v>6598696556</v>
      </c>
      <c r="H29" s="6">
        <v>8305438361</v>
      </c>
      <c r="I29" s="6">
        <v>5009574426</v>
      </c>
      <c r="J29" s="6"/>
      <c r="K29" s="6"/>
    </row>
    <row r="30" spans="1:11" x14ac:dyDescent="0.25">
      <c r="A30" s="4" t="s">
        <v>66</v>
      </c>
      <c r="B30" s="8">
        <v>0</v>
      </c>
      <c r="C30" s="8">
        <v>0</v>
      </c>
      <c r="D30" s="8">
        <v>0</v>
      </c>
      <c r="E30" s="8">
        <v>128573615</v>
      </c>
      <c r="F30" s="8">
        <v>142429346</v>
      </c>
      <c r="G30" s="8">
        <v>176251233</v>
      </c>
      <c r="H30" s="6">
        <v>226378396</v>
      </c>
      <c r="I30" s="6">
        <v>277642800</v>
      </c>
      <c r="J30" s="6"/>
      <c r="K30" s="6"/>
    </row>
    <row r="31" spans="1:11" x14ac:dyDescent="0.25">
      <c r="A31" t="s">
        <v>7</v>
      </c>
      <c r="B31" s="6">
        <v>882458633</v>
      </c>
      <c r="C31" s="6">
        <v>1071987675</v>
      </c>
      <c r="D31" s="6">
        <v>815983238</v>
      </c>
      <c r="E31" s="6">
        <v>840592140</v>
      </c>
      <c r="F31" s="6">
        <v>1134511277</v>
      </c>
      <c r="G31" s="6">
        <v>2182708416</v>
      </c>
      <c r="H31" s="6">
        <v>2965622218</v>
      </c>
      <c r="I31" s="6">
        <v>4864351787</v>
      </c>
      <c r="J31" s="6"/>
      <c r="K31" s="6"/>
    </row>
    <row r="32" spans="1:1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36" t="s">
        <v>88</v>
      </c>
      <c r="B33" s="7">
        <f>SUM(B34:B44)</f>
        <v>7203368404</v>
      </c>
      <c r="C33" s="7">
        <f t="shared" ref="C33:H33" si="4">SUM(C34:C44)</f>
        <v>10547219843</v>
      </c>
      <c r="D33" s="7">
        <f t="shared" si="4"/>
        <v>9329750460</v>
      </c>
      <c r="E33" s="7">
        <f t="shared" si="4"/>
        <v>11999229128</v>
      </c>
      <c r="F33" s="7">
        <f t="shared" si="4"/>
        <v>16865681595</v>
      </c>
      <c r="G33" s="7">
        <f t="shared" si="4"/>
        <v>37898789661</v>
      </c>
      <c r="H33" s="7">
        <f t="shared" si="4"/>
        <v>48035230438</v>
      </c>
      <c r="I33" s="7">
        <f>SUM(I34:I44)</f>
        <v>50407096049</v>
      </c>
      <c r="J33" s="6"/>
      <c r="K33" s="6"/>
    </row>
    <row r="34" spans="1:11" x14ac:dyDescent="0.25">
      <c r="A34" t="s">
        <v>29</v>
      </c>
      <c r="B34" s="6">
        <v>2781935317</v>
      </c>
      <c r="C34" s="6">
        <v>3563424229</v>
      </c>
      <c r="D34" s="6">
        <v>127095638</v>
      </c>
      <c r="E34" s="6">
        <v>332441402</v>
      </c>
      <c r="F34" s="6">
        <v>965096281</v>
      </c>
      <c r="G34" s="6">
        <v>1388718194</v>
      </c>
      <c r="H34" s="6">
        <v>1216553373</v>
      </c>
      <c r="I34" s="6">
        <v>3073930880</v>
      </c>
      <c r="J34" s="6"/>
      <c r="K34" s="6"/>
    </row>
    <row r="35" spans="1:11" x14ac:dyDescent="0.25">
      <c r="A35" t="s">
        <v>30</v>
      </c>
      <c r="B35" s="6">
        <v>3351042310</v>
      </c>
      <c r="C35" s="6">
        <v>3631028292</v>
      </c>
      <c r="D35" s="6">
        <v>5076699081</v>
      </c>
      <c r="E35" s="6">
        <v>9796128212</v>
      </c>
      <c r="F35" s="6">
        <v>9015063382</v>
      </c>
      <c r="G35" s="6">
        <v>26547656785</v>
      </c>
      <c r="H35" s="6">
        <v>39794968536</v>
      </c>
      <c r="I35" s="6">
        <v>38152951121</v>
      </c>
      <c r="J35" s="6"/>
      <c r="K35" s="6"/>
    </row>
    <row r="36" spans="1:11" x14ac:dyDescent="0.25">
      <c r="A36" t="s">
        <v>71</v>
      </c>
      <c r="B36" s="6"/>
      <c r="C36" s="6"/>
      <c r="D36" s="6"/>
      <c r="E36" s="6"/>
      <c r="F36" s="6"/>
      <c r="G36" s="6">
        <v>8221761843</v>
      </c>
      <c r="H36" s="6">
        <v>4919172515</v>
      </c>
      <c r="I36" s="6">
        <v>6324923395</v>
      </c>
      <c r="J36" s="6"/>
      <c r="K36" s="6"/>
    </row>
    <row r="37" spans="1:11" x14ac:dyDescent="0.25">
      <c r="A37" t="s">
        <v>31</v>
      </c>
      <c r="B37" s="6">
        <v>117142297</v>
      </c>
      <c r="C37" s="6">
        <v>216856037</v>
      </c>
      <c r="D37" s="6">
        <v>410036293</v>
      </c>
      <c r="E37" s="6">
        <v>885877539</v>
      </c>
      <c r="F37" s="6">
        <v>1343805090</v>
      </c>
      <c r="G37" s="6">
        <v>747329297</v>
      </c>
      <c r="H37" s="6">
        <v>958520190</v>
      </c>
      <c r="I37" s="6">
        <v>1088289284</v>
      </c>
      <c r="J37" s="6"/>
      <c r="K37" s="6"/>
    </row>
    <row r="38" spans="1:11" x14ac:dyDescent="0.25">
      <c r="A38" t="s">
        <v>32</v>
      </c>
      <c r="B38" s="6">
        <v>54956861</v>
      </c>
      <c r="C38" s="6">
        <v>101714671</v>
      </c>
      <c r="D38" s="6">
        <v>159856236</v>
      </c>
      <c r="E38" s="6">
        <v>270417853</v>
      </c>
      <c r="F38" s="6">
        <v>3907794543</v>
      </c>
      <c r="G38" s="6">
        <v>253184437</v>
      </c>
      <c r="H38" s="6">
        <v>320121941</v>
      </c>
      <c r="I38" s="6">
        <v>585464772</v>
      </c>
      <c r="J38" s="6"/>
      <c r="K38" s="6"/>
    </row>
    <row r="39" spans="1:11" x14ac:dyDescent="0.25">
      <c r="A39" t="s">
        <v>33</v>
      </c>
      <c r="B39" s="6">
        <v>369924616</v>
      </c>
      <c r="C39" s="6">
        <v>2401210345</v>
      </c>
      <c r="D39" s="6">
        <v>2384259664</v>
      </c>
      <c r="E39" s="6">
        <v>179657806</v>
      </c>
      <c r="F39" s="6">
        <v>1215180031</v>
      </c>
      <c r="G39" s="6"/>
      <c r="H39" s="6"/>
      <c r="I39" s="6"/>
      <c r="J39" s="6"/>
      <c r="K39" s="6"/>
    </row>
    <row r="40" spans="1:11" x14ac:dyDescent="0.25">
      <c r="A40" t="s">
        <v>34</v>
      </c>
      <c r="B40" s="6">
        <v>316932594</v>
      </c>
      <c r="C40" s="6">
        <v>492699556</v>
      </c>
      <c r="D40" s="6">
        <v>825947152</v>
      </c>
      <c r="E40" s="6">
        <v>449538034</v>
      </c>
      <c r="F40" s="6">
        <v>265359168</v>
      </c>
      <c r="G40" s="6"/>
      <c r="H40" s="6"/>
      <c r="I40" s="6"/>
      <c r="J40" s="6"/>
      <c r="K40" s="6"/>
    </row>
    <row r="41" spans="1:11" x14ac:dyDescent="0.25">
      <c r="A41" t="s">
        <v>35</v>
      </c>
      <c r="B41" s="6">
        <v>184962166</v>
      </c>
      <c r="C41" s="6">
        <v>124274416</v>
      </c>
      <c r="D41" s="6">
        <v>31995903</v>
      </c>
      <c r="E41" s="6">
        <v>33080053</v>
      </c>
      <c r="F41" s="6">
        <v>14037129</v>
      </c>
      <c r="G41" s="6"/>
      <c r="H41" s="6"/>
      <c r="I41" s="6"/>
      <c r="J41" s="6"/>
      <c r="K41" s="6"/>
    </row>
    <row r="42" spans="1:11" x14ac:dyDescent="0.25">
      <c r="A42" t="s">
        <v>36</v>
      </c>
      <c r="B42" s="6">
        <v>2665273</v>
      </c>
      <c r="C42" s="6">
        <v>806385</v>
      </c>
      <c r="D42" s="6">
        <v>0</v>
      </c>
      <c r="E42" s="6">
        <v>0</v>
      </c>
      <c r="F42" s="6">
        <v>40938439</v>
      </c>
      <c r="G42" s="6">
        <v>67373325</v>
      </c>
      <c r="H42" s="6">
        <v>209125156</v>
      </c>
      <c r="I42" s="6">
        <v>194369665</v>
      </c>
      <c r="J42" s="6"/>
      <c r="K42" s="6"/>
    </row>
    <row r="43" spans="1:11" x14ac:dyDescent="0.25">
      <c r="A43" t="s">
        <v>72</v>
      </c>
      <c r="B43" s="6"/>
      <c r="C43" s="6"/>
      <c r="D43" s="6"/>
      <c r="E43" s="6"/>
      <c r="F43" s="6"/>
      <c r="G43" s="6">
        <v>167710168</v>
      </c>
      <c r="H43" s="6">
        <v>349888115</v>
      </c>
      <c r="I43" s="6">
        <v>629221563</v>
      </c>
      <c r="J43" s="6"/>
      <c r="K43" s="6"/>
    </row>
    <row r="44" spans="1:11" x14ac:dyDescent="0.25">
      <c r="A44" t="s">
        <v>37</v>
      </c>
      <c r="B44" s="6">
        <v>23806970</v>
      </c>
      <c r="C44" s="6">
        <v>15205912</v>
      </c>
      <c r="D44" s="6">
        <v>313860493</v>
      </c>
      <c r="E44" s="6">
        <v>52088229</v>
      </c>
      <c r="F44" s="6">
        <v>98407532</v>
      </c>
      <c r="G44" s="6">
        <v>505055612</v>
      </c>
      <c r="H44" s="6">
        <v>266880612</v>
      </c>
      <c r="I44" s="6">
        <v>357945369</v>
      </c>
      <c r="J44" s="6"/>
      <c r="K44" s="6"/>
    </row>
    <row r="45" spans="1:11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1"/>
      <c r="B46" s="7">
        <f t="shared" ref="B46:I46" si="5">SUM(B28,B33)</f>
        <v>9314060947</v>
      </c>
      <c r="C46" s="7">
        <f t="shared" si="5"/>
        <v>13025390130</v>
      </c>
      <c r="D46" s="7">
        <f t="shared" si="5"/>
        <v>14201731663</v>
      </c>
      <c r="E46" s="7">
        <f t="shared" si="5"/>
        <v>17136387366</v>
      </c>
      <c r="F46" s="7">
        <f t="shared" si="5"/>
        <v>21415206424</v>
      </c>
      <c r="G46" s="7">
        <f t="shared" si="5"/>
        <v>46856445866</v>
      </c>
      <c r="H46" s="7">
        <f t="shared" si="5"/>
        <v>59532669413</v>
      </c>
      <c r="I46" s="7">
        <f t="shared" si="5"/>
        <v>60558665062</v>
      </c>
      <c r="J46" s="6"/>
      <c r="K46" s="6"/>
    </row>
    <row r="47" spans="1:11" x14ac:dyDescent="0.25">
      <c r="A47" s="1"/>
      <c r="B47" s="7"/>
      <c r="C47" s="7"/>
      <c r="D47" s="7"/>
      <c r="E47" s="7"/>
      <c r="F47" s="7"/>
      <c r="G47" s="6"/>
      <c r="H47" s="6"/>
      <c r="I47" s="6"/>
      <c r="J47" s="6"/>
      <c r="K47" s="6"/>
    </row>
    <row r="48" spans="1:11" x14ac:dyDescent="0.25">
      <c r="A48" s="36" t="s">
        <v>87</v>
      </c>
      <c r="B48" s="7">
        <f>SUM(B49:B54)</f>
        <v>7526315140</v>
      </c>
      <c r="C48" s="7">
        <f t="shared" ref="C48:E48" si="6">SUM(C49:C54)</f>
        <v>8118746183</v>
      </c>
      <c r="D48" s="7">
        <f t="shared" si="6"/>
        <v>8564287159</v>
      </c>
      <c r="E48" s="7">
        <f t="shared" si="6"/>
        <v>9803665026</v>
      </c>
      <c r="F48" s="7">
        <f>SUM(F49:F54)</f>
        <v>10309786655</v>
      </c>
      <c r="G48" s="7">
        <f t="shared" ref="G48:I48" si="7">SUM(G49:G54)</f>
        <v>10876800965</v>
      </c>
      <c r="H48" s="7">
        <f t="shared" si="7"/>
        <v>13671408539</v>
      </c>
      <c r="I48" s="7">
        <f t="shared" si="7"/>
        <v>23007371996</v>
      </c>
      <c r="J48" s="6"/>
      <c r="K48" s="6"/>
    </row>
    <row r="49" spans="1:11" x14ac:dyDescent="0.25">
      <c r="A49" t="s">
        <v>5</v>
      </c>
      <c r="B49" s="6">
        <v>1558510380</v>
      </c>
      <c r="C49" s="6">
        <v>1558510380</v>
      </c>
      <c r="D49" s="6">
        <v>1558510380</v>
      </c>
      <c r="E49" s="6">
        <v>1773615610</v>
      </c>
      <c r="F49" s="6">
        <v>1950977170</v>
      </c>
      <c r="G49" s="6">
        <v>1950977170</v>
      </c>
      <c r="H49" s="6">
        <v>2146074880</v>
      </c>
      <c r="I49" s="6">
        <v>2360682360</v>
      </c>
      <c r="J49" s="6"/>
      <c r="K49" s="6"/>
    </row>
    <row r="50" spans="1:11" x14ac:dyDescent="0.25">
      <c r="A50" t="s">
        <v>65</v>
      </c>
      <c r="B50" s="6">
        <v>0</v>
      </c>
      <c r="C50" s="6">
        <v>0</v>
      </c>
      <c r="D50" s="6">
        <v>0</v>
      </c>
      <c r="E50" s="6">
        <v>511970250</v>
      </c>
      <c r="F50" s="6">
        <v>511970250</v>
      </c>
      <c r="G50" s="6">
        <v>511970250</v>
      </c>
      <c r="H50" s="6">
        <v>511970250</v>
      </c>
      <c r="I50" s="6">
        <v>511970250</v>
      </c>
      <c r="J50" s="6"/>
      <c r="K50" s="6"/>
    </row>
    <row r="51" spans="1:11" x14ac:dyDescent="0.25">
      <c r="A51" t="s">
        <v>25</v>
      </c>
      <c r="B51" s="6">
        <v>30170818</v>
      </c>
      <c r="C51" s="6">
        <v>30170818</v>
      </c>
      <c r="D51" s="6">
        <v>30170818</v>
      </c>
      <c r="E51" s="6">
        <v>30170818</v>
      </c>
      <c r="F51" s="6">
        <v>30170818</v>
      </c>
      <c r="G51" s="6">
        <v>30170818</v>
      </c>
      <c r="H51" s="6">
        <v>30170818</v>
      </c>
      <c r="I51" s="6">
        <v>30170818</v>
      </c>
      <c r="J51" s="6"/>
      <c r="K51" s="6"/>
    </row>
    <row r="52" spans="1:11" x14ac:dyDescent="0.25">
      <c r="A52" t="s">
        <v>26</v>
      </c>
      <c r="B52" s="6">
        <v>4189255118</v>
      </c>
      <c r="C52" s="6">
        <v>4129104568</v>
      </c>
      <c r="D52" s="6">
        <v>4156482199</v>
      </c>
      <c r="E52" s="6">
        <v>4078450789</v>
      </c>
      <c r="F52" s="6">
        <v>4067381989</v>
      </c>
      <c r="G52" s="6">
        <v>4019434561</v>
      </c>
      <c r="H52" s="6">
        <v>3974789370</v>
      </c>
      <c r="I52" s="6">
        <v>12151476723</v>
      </c>
      <c r="J52" s="6"/>
      <c r="K52" s="6"/>
    </row>
    <row r="53" spans="1:11" x14ac:dyDescent="0.25">
      <c r="A53" t="s">
        <v>6</v>
      </c>
      <c r="B53" s="6">
        <v>1747355332</v>
      </c>
      <c r="C53" s="6">
        <v>2398521265</v>
      </c>
      <c r="D53" s="6">
        <v>2758242239</v>
      </c>
      <c r="E53" s="6">
        <v>3363796417</v>
      </c>
      <c r="F53" s="6">
        <v>3703625286</v>
      </c>
      <c r="G53" s="6">
        <v>4318587024</v>
      </c>
      <c r="H53" s="6">
        <v>6962742079</v>
      </c>
      <c r="I53" s="6">
        <v>7953071845</v>
      </c>
      <c r="J53" s="6"/>
      <c r="K53" s="6"/>
    </row>
    <row r="54" spans="1:11" x14ac:dyDescent="0.25">
      <c r="A54" t="s">
        <v>27</v>
      </c>
      <c r="B54" s="6">
        <v>1023492</v>
      </c>
      <c r="C54" s="6">
        <v>2439152</v>
      </c>
      <c r="D54" s="6">
        <v>60881523</v>
      </c>
      <c r="E54" s="6">
        <v>45661142</v>
      </c>
      <c r="F54" s="6">
        <v>45661142</v>
      </c>
      <c r="G54" s="6">
        <v>45661142</v>
      </c>
      <c r="H54" s="6">
        <v>45661142</v>
      </c>
      <c r="I54" s="6"/>
      <c r="J54" s="6"/>
      <c r="K54" s="6"/>
    </row>
    <row r="55" spans="1:11" x14ac:dyDescent="0.25">
      <c r="A55" t="s">
        <v>69</v>
      </c>
      <c r="B55" s="6"/>
      <c r="C55" s="6"/>
      <c r="D55" s="6"/>
      <c r="E55" s="6"/>
      <c r="F55" s="6"/>
      <c r="G55" s="6">
        <v>2876267242</v>
      </c>
      <c r="H55" s="6">
        <v>3392628051</v>
      </c>
      <c r="I55" s="6">
        <v>7501147279</v>
      </c>
      <c r="J55" s="6"/>
      <c r="K55" s="6"/>
    </row>
    <row r="56" spans="1:11" x14ac:dyDescent="0.25">
      <c r="A56" t="s">
        <v>70</v>
      </c>
      <c r="B56" s="7">
        <f t="shared" ref="B56:F56" si="8">B48+B55</f>
        <v>7526315140</v>
      </c>
      <c r="C56" s="7">
        <f t="shared" si="8"/>
        <v>8118746183</v>
      </c>
      <c r="D56" s="7">
        <f t="shared" si="8"/>
        <v>8564287159</v>
      </c>
      <c r="E56" s="7">
        <f t="shared" si="8"/>
        <v>9803665026</v>
      </c>
      <c r="F56" s="7">
        <f t="shared" si="8"/>
        <v>10309786655</v>
      </c>
      <c r="G56" s="7">
        <f>G48+G55</f>
        <v>13753068207</v>
      </c>
      <c r="H56" s="7">
        <f t="shared" ref="H56:I56" si="9">H48+H55</f>
        <v>17064036590</v>
      </c>
      <c r="I56" s="7">
        <f t="shared" si="9"/>
        <v>30508519275</v>
      </c>
      <c r="J56" s="6"/>
      <c r="K56" s="6"/>
    </row>
    <row r="57" spans="1:11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1"/>
      <c r="B58" s="7">
        <f>SUM(B46,B56)</f>
        <v>16840376087</v>
      </c>
      <c r="C58" s="7">
        <f t="shared" ref="C58:I58" si="10">SUM(C46,C56)</f>
        <v>21144136313</v>
      </c>
      <c r="D58" s="7">
        <f t="shared" si="10"/>
        <v>22766018822</v>
      </c>
      <c r="E58" s="7">
        <f t="shared" si="10"/>
        <v>26940052392</v>
      </c>
      <c r="F58" s="7">
        <f t="shared" si="10"/>
        <v>31724993079</v>
      </c>
      <c r="G58" s="7">
        <f t="shared" si="10"/>
        <v>60609514073</v>
      </c>
      <c r="H58" s="7">
        <f t="shared" si="10"/>
        <v>76596706003</v>
      </c>
      <c r="I58" s="7">
        <f t="shared" si="10"/>
        <v>91067184337</v>
      </c>
      <c r="J58" s="6"/>
      <c r="K58" s="6"/>
    </row>
    <row r="59" spans="1:11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s="22" customFormat="1" x14ac:dyDescent="0.25">
      <c r="A60" s="39" t="s">
        <v>89</v>
      </c>
      <c r="B60" s="20">
        <f t="shared" ref="B60:I60" si="11">B48/(B49/10)</f>
        <v>48.291722895037758</v>
      </c>
      <c r="C60" s="20">
        <f t="shared" si="11"/>
        <v>52.092987555206399</v>
      </c>
      <c r="D60" s="20">
        <f t="shared" si="11"/>
        <v>54.951749240194346</v>
      </c>
      <c r="E60" s="20">
        <f t="shared" si="11"/>
        <v>55.275026734795148</v>
      </c>
      <c r="F60" s="20">
        <f t="shared" si="11"/>
        <v>52.84421987880053</v>
      </c>
      <c r="G60" s="20">
        <f t="shared" si="11"/>
        <v>55.750529182255882</v>
      </c>
      <c r="H60" s="20">
        <f t="shared" si="11"/>
        <v>63.704247537718722</v>
      </c>
      <c r="I60" s="20">
        <f t="shared" si="11"/>
        <v>97.460685036846712</v>
      </c>
    </row>
    <row r="61" spans="1:11" x14ac:dyDescent="0.25">
      <c r="A61" s="39" t="s">
        <v>90</v>
      </c>
      <c r="B61" s="6">
        <f>B49/10</f>
        <v>155851038</v>
      </c>
      <c r="C61" s="6">
        <f t="shared" ref="C61:I61" si="12">C49/10</f>
        <v>155851038</v>
      </c>
      <c r="D61" s="6">
        <f t="shared" si="12"/>
        <v>155851038</v>
      </c>
      <c r="E61" s="6">
        <f t="shared" si="12"/>
        <v>177361561</v>
      </c>
      <c r="F61" s="6">
        <f t="shared" si="12"/>
        <v>195097717</v>
      </c>
      <c r="G61" s="6">
        <f t="shared" si="12"/>
        <v>195097717</v>
      </c>
      <c r="H61" s="6">
        <f t="shared" si="12"/>
        <v>214607488</v>
      </c>
      <c r="I61" s="6">
        <f t="shared" si="12"/>
        <v>236068236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58"/>
  <sheetViews>
    <sheetView workbookViewId="0">
      <pane xSplit="1" ySplit="4" topLeftCell="D22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5" x14ac:dyDescent="0.25"/>
  <cols>
    <col min="1" max="1" width="47.7109375" bestFit="1" customWidth="1"/>
    <col min="2" max="2" width="19" bestFit="1" customWidth="1"/>
    <col min="3" max="6" width="18" bestFit="1" customWidth="1"/>
    <col min="7" max="9" width="19" bestFit="1" customWidth="1"/>
  </cols>
  <sheetData>
    <row r="1" spans="1:28" x14ac:dyDescent="0.25">
      <c r="A1" s="34" t="s">
        <v>111</v>
      </c>
    </row>
    <row r="2" spans="1:28" x14ac:dyDescent="0.25">
      <c r="A2" s="34" t="s">
        <v>91</v>
      </c>
    </row>
    <row r="3" spans="1:28" x14ac:dyDescent="0.25">
      <c r="A3" t="s">
        <v>83</v>
      </c>
      <c r="B3" s="1"/>
      <c r="C3" s="1"/>
      <c r="D3" s="1"/>
      <c r="E3" s="1"/>
      <c r="F3" s="1"/>
      <c r="G3" s="1"/>
      <c r="H3" s="1"/>
      <c r="I3" s="1"/>
    </row>
    <row r="4" spans="1:2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28" x14ac:dyDescent="0.25">
      <c r="A5" s="39" t="s">
        <v>92</v>
      </c>
      <c r="B5" s="23">
        <v>14043421488</v>
      </c>
      <c r="C5" s="23">
        <v>8602415008</v>
      </c>
      <c r="D5" s="23">
        <v>8049886582</v>
      </c>
      <c r="E5" s="23">
        <v>4314962042</v>
      </c>
      <c r="F5" s="23">
        <v>9713862369</v>
      </c>
      <c r="G5" s="23">
        <v>42182532928</v>
      </c>
      <c r="H5" s="23">
        <v>68924014794</v>
      </c>
      <c r="I5" s="23">
        <v>83115330837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 x14ac:dyDescent="0.25">
      <c r="A6" t="s">
        <v>12</v>
      </c>
      <c r="B6" s="24">
        <v>13345900813</v>
      </c>
      <c r="C6" s="24">
        <v>8102322738</v>
      </c>
      <c r="D6" s="24">
        <v>7862344633</v>
      </c>
      <c r="E6" s="24">
        <v>4139940475</v>
      </c>
      <c r="F6" s="24">
        <v>8351835033</v>
      </c>
      <c r="G6" s="24">
        <v>37486002375</v>
      </c>
      <c r="H6" s="23">
        <v>60776859390</v>
      </c>
      <c r="I6" s="23">
        <v>74929056166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8" x14ac:dyDescent="0.25">
      <c r="A7" s="39" t="s">
        <v>8</v>
      </c>
      <c r="B7" s="25">
        <f>B5-B6</f>
        <v>697520675</v>
      </c>
      <c r="C7" s="25">
        <f t="shared" ref="C7:I7" si="0">C5-C6</f>
        <v>500092270</v>
      </c>
      <c r="D7" s="25">
        <f t="shared" si="0"/>
        <v>187541949</v>
      </c>
      <c r="E7" s="25">
        <f t="shared" si="0"/>
        <v>175021567</v>
      </c>
      <c r="F7" s="25">
        <f t="shared" si="0"/>
        <v>1362027336</v>
      </c>
      <c r="G7" s="25">
        <f t="shared" si="0"/>
        <v>4696530553</v>
      </c>
      <c r="H7" s="43">
        <f t="shared" si="0"/>
        <v>8147155404</v>
      </c>
      <c r="I7" s="43">
        <f t="shared" si="0"/>
        <v>8186274671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8" x14ac:dyDescent="0.25">
      <c r="A8" s="1"/>
      <c r="B8" s="25"/>
      <c r="C8" s="25"/>
      <c r="D8" s="25"/>
      <c r="E8" s="25"/>
      <c r="F8" s="25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 x14ac:dyDescent="0.25">
      <c r="A9" s="39" t="s">
        <v>93</v>
      </c>
      <c r="B9" s="25">
        <f>SUM(B10:B11)-B13</f>
        <v>211337634</v>
      </c>
      <c r="C9" s="25">
        <f t="shared" ref="C9:I9" si="1">SUM(C10:C11)-C13</f>
        <v>215103695</v>
      </c>
      <c r="D9" s="25">
        <f t="shared" si="1"/>
        <v>246773491</v>
      </c>
      <c r="E9" s="25">
        <f t="shared" si="1"/>
        <v>135746481</v>
      </c>
      <c r="F9" s="25">
        <f t="shared" si="1"/>
        <v>304245529</v>
      </c>
      <c r="G9" s="25">
        <f t="shared" si="1"/>
        <v>753249587</v>
      </c>
      <c r="H9" s="25">
        <f t="shared" si="1"/>
        <v>1054870750</v>
      </c>
      <c r="I9" s="25">
        <f t="shared" si="1"/>
        <v>1530547398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x14ac:dyDescent="0.25">
      <c r="A10" t="s">
        <v>38</v>
      </c>
      <c r="B10" s="23">
        <v>35414971</v>
      </c>
      <c r="C10" s="23">
        <v>55646511</v>
      </c>
      <c r="D10" s="23">
        <v>89871005</v>
      </c>
      <c r="E10" s="23">
        <v>23962246</v>
      </c>
      <c r="F10" s="23">
        <v>179760947</v>
      </c>
      <c r="G10" s="23">
        <v>437268226</v>
      </c>
      <c r="H10" s="23">
        <v>642538845</v>
      </c>
      <c r="I10" s="23">
        <v>1003243509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x14ac:dyDescent="0.25">
      <c r="A11" s="4" t="s">
        <v>39</v>
      </c>
      <c r="B11" s="23">
        <v>176030894</v>
      </c>
      <c r="C11" s="23">
        <v>166109408</v>
      </c>
      <c r="D11" s="23">
        <v>165382310</v>
      </c>
      <c r="E11" s="23">
        <v>122925866</v>
      </c>
      <c r="F11" s="23">
        <v>128494494</v>
      </c>
      <c r="G11" s="23">
        <v>293425480</v>
      </c>
      <c r="H11" s="23">
        <v>453954329</v>
      </c>
      <c r="I11" s="23">
        <v>537997027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x14ac:dyDescent="0.25">
      <c r="A12" s="4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25">
      <c r="A13" s="4" t="s">
        <v>40</v>
      </c>
      <c r="B13" s="23">
        <v>108231</v>
      </c>
      <c r="C13" s="23">
        <v>6652224</v>
      </c>
      <c r="D13" s="23">
        <v>8479824</v>
      </c>
      <c r="E13" s="23">
        <v>11141631</v>
      </c>
      <c r="F13" s="23">
        <v>4009912</v>
      </c>
      <c r="G13" s="23">
        <v>-22555881</v>
      </c>
      <c r="H13" s="23">
        <v>41622424</v>
      </c>
      <c r="I13" s="23">
        <v>10693138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ht="15.75" customHeigh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25">
      <c r="A15" s="39" t="s">
        <v>9</v>
      </c>
      <c r="B15" s="25">
        <f>B7-B9</f>
        <v>486183041</v>
      </c>
      <c r="C15" s="25">
        <f>C7-C9</f>
        <v>284988575</v>
      </c>
      <c r="D15" s="25">
        <f t="shared" ref="D15:I15" si="2">D7-D9</f>
        <v>-59231542</v>
      </c>
      <c r="E15" s="25">
        <f t="shared" si="2"/>
        <v>39275086</v>
      </c>
      <c r="F15" s="25">
        <f t="shared" si="2"/>
        <v>1057781807</v>
      </c>
      <c r="G15" s="25">
        <f t="shared" si="2"/>
        <v>3943280966</v>
      </c>
      <c r="H15" s="25">
        <f t="shared" si="2"/>
        <v>7092284654</v>
      </c>
      <c r="I15" s="25">
        <f t="shared" si="2"/>
        <v>6655727273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x14ac:dyDescent="0.25">
      <c r="A16" s="40" t="s">
        <v>94</v>
      </c>
      <c r="B16" s="25"/>
      <c r="C16" s="25"/>
      <c r="D16" s="25"/>
      <c r="E16" s="25"/>
      <c r="F16" s="25"/>
      <c r="G16" s="25"/>
      <c r="H16" s="25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x14ac:dyDescent="0.25">
      <c r="A17" t="s">
        <v>13</v>
      </c>
      <c r="B17" s="23">
        <v>278832330</v>
      </c>
      <c r="C17" s="23">
        <v>264396406</v>
      </c>
      <c r="D17" s="23">
        <v>504379198</v>
      </c>
      <c r="E17" s="23">
        <v>277516630</v>
      </c>
      <c r="F17" s="23">
        <v>602783108</v>
      </c>
      <c r="G17" s="23">
        <v>3423014941</v>
      </c>
      <c r="H17" s="23">
        <v>3784269909</v>
      </c>
      <c r="I17" s="23">
        <v>3603660751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x14ac:dyDescent="0.25">
      <c r="A18" t="s">
        <v>41</v>
      </c>
      <c r="B18" s="23">
        <v>34150796</v>
      </c>
      <c r="C18" s="23">
        <v>23390549</v>
      </c>
      <c r="D18" s="23">
        <v>9364829</v>
      </c>
      <c r="E18" s="23">
        <v>37818522</v>
      </c>
      <c r="F18" s="23">
        <v>10966222</v>
      </c>
      <c r="G18" s="23">
        <v>333740735</v>
      </c>
      <c r="H18" s="23">
        <v>567603149</v>
      </c>
      <c r="I18" s="23">
        <v>644385384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 x14ac:dyDescent="0.25">
      <c r="A19" t="s">
        <v>42</v>
      </c>
      <c r="B19" s="23">
        <v>28023369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s="9" customFormat="1" x14ac:dyDescent="0.25">
      <c r="A20" s="41" t="s">
        <v>112</v>
      </c>
      <c r="B20" s="28">
        <v>150068986</v>
      </c>
      <c r="C20" s="28">
        <v>169063732</v>
      </c>
      <c r="D20" s="28">
        <v>183667911</v>
      </c>
      <c r="E20" s="28">
        <v>103059855</v>
      </c>
      <c r="F20" s="42">
        <v>113371348</v>
      </c>
      <c r="G20" s="42">
        <v>125401482</v>
      </c>
      <c r="H20" s="42">
        <v>146993971</v>
      </c>
      <c r="I20" s="42">
        <v>74574067</v>
      </c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 spans="1:28" s="9" customFormat="1" x14ac:dyDescent="0.25">
      <c r="A21" s="41" t="s">
        <v>44</v>
      </c>
      <c r="B21" s="28">
        <v>312954478</v>
      </c>
      <c r="C21" s="28">
        <v>934127635</v>
      </c>
      <c r="D21" s="28">
        <v>383612872</v>
      </c>
      <c r="E21" s="28">
        <v>323549308</v>
      </c>
      <c r="F21" s="42">
        <v>359355789</v>
      </c>
      <c r="G21" s="42">
        <v>530979966</v>
      </c>
      <c r="H21" s="42">
        <v>561639421</v>
      </c>
      <c r="I21" s="42">
        <v>538975826</v>
      </c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 spans="1:28" x14ac:dyDescent="0.25">
      <c r="A22" s="39" t="s">
        <v>95</v>
      </c>
      <c r="B22" s="26">
        <f>B15-B17+B18-B19+B20+B21</f>
        <v>676501602</v>
      </c>
      <c r="C22" s="26">
        <f t="shared" ref="C22:I22" si="3">C15-C17+C18-C19+C20+C21</f>
        <v>1147174085</v>
      </c>
      <c r="D22" s="26">
        <f t="shared" si="3"/>
        <v>13034872</v>
      </c>
      <c r="E22" s="26">
        <f t="shared" si="3"/>
        <v>226186141</v>
      </c>
      <c r="F22" s="26">
        <f t="shared" si="3"/>
        <v>938692058</v>
      </c>
      <c r="G22" s="26">
        <f t="shared" si="3"/>
        <v>1510388208</v>
      </c>
      <c r="H22" s="26">
        <f t="shared" si="3"/>
        <v>4584251286</v>
      </c>
      <c r="I22" s="26">
        <f t="shared" si="3"/>
        <v>4310001799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 x14ac:dyDescent="0.25">
      <c r="A23" s="4" t="s">
        <v>43</v>
      </c>
      <c r="B23" s="27">
        <v>10673907</v>
      </c>
      <c r="C23" s="27">
        <v>2199136</v>
      </c>
      <c r="D23" s="27">
        <v>0</v>
      </c>
      <c r="E23" s="27">
        <v>0</v>
      </c>
      <c r="F23" s="23">
        <v>44955939</v>
      </c>
      <c r="G23" s="23">
        <v>67373325</v>
      </c>
      <c r="H23" s="23">
        <v>209125156</v>
      </c>
      <c r="I23" s="23">
        <v>194369665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 x14ac:dyDescent="0.25">
      <c r="A24" s="39" t="s">
        <v>96</v>
      </c>
      <c r="B24" s="26">
        <f>B22-B23</f>
        <v>665827695</v>
      </c>
      <c r="C24" s="26">
        <f t="shared" ref="C24:I24" si="4">C22-C23</f>
        <v>1144974949</v>
      </c>
      <c r="D24" s="26">
        <f t="shared" si="4"/>
        <v>13034872</v>
      </c>
      <c r="E24" s="26">
        <f t="shared" si="4"/>
        <v>226186141</v>
      </c>
      <c r="F24" s="26">
        <f t="shared" si="4"/>
        <v>893736119</v>
      </c>
      <c r="G24" s="26">
        <f t="shared" si="4"/>
        <v>1443014883</v>
      </c>
      <c r="H24" s="26">
        <f t="shared" si="4"/>
        <v>4375126130</v>
      </c>
      <c r="I24" s="26">
        <f t="shared" si="4"/>
        <v>4115632134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x14ac:dyDescent="0.25">
      <c r="B25" s="26"/>
      <c r="C25" s="26"/>
      <c r="D25" s="26"/>
      <c r="E25" s="26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x14ac:dyDescent="0.25">
      <c r="A26" s="36" t="s">
        <v>97</v>
      </c>
      <c r="B26" s="26">
        <f>SUM(B27:B29)</f>
        <v>-211903508</v>
      </c>
      <c r="C26" s="26">
        <f t="shared" ref="C26:I26" si="5">SUM(C27:C29)</f>
        <v>-356273338</v>
      </c>
      <c r="D26" s="26">
        <f t="shared" si="5"/>
        <v>102998365</v>
      </c>
      <c r="E26" s="26">
        <f t="shared" si="5"/>
        <v>-41000630</v>
      </c>
      <c r="F26" s="26">
        <f t="shared" si="5"/>
        <v>-305081295</v>
      </c>
      <c r="G26" s="26">
        <f t="shared" si="5"/>
        <v>-1176807589</v>
      </c>
      <c r="H26" s="26">
        <f t="shared" si="5"/>
        <v>-1079985759</v>
      </c>
      <c r="I26" s="26">
        <f t="shared" si="5"/>
        <v>-1611194679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 x14ac:dyDescent="0.25">
      <c r="A27" t="s">
        <v>10</v>
      </c>
      <c r="B27" s="23">
        <v>-188224809</v>
      </c>
      <c r="C27" s="23">
        <v>-124274416</v>
      </c>
      <c r="D27" s="23">
        <v>-31995903</v>
      </c>
      <c r="E27" s="23">
        <v>-31978252</v>
      </c>
      <c r="F27" s="23">
        <v>-14037129</v>
      </c>
      <c r="G27" s="23">
        <v>-167710168</v>
      </c>
      <c r="H27" s="23">
        <v>-352186805</v>
      </c>
      <c r="I27" s="23">
        <v>-640308835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 x14ac:dyDescent="0.25">
      <c r="A28" t="s">
        <v>45</v>
      </c>
      <c r="B28" s="23">
        <v>-87652</v>
      </c>
      <c r="C28" s="23">
        <v>-6612039</v>
      </c>
      <c r="D28" s="23">
        <v>11056219</v>
      </c>
      <c r="E28" s="23"/>
      <c r="F28" s="23">
        <v>8628114</v>
      </c>
      <c r="G28" s="23">
        <v>-76614443</v>
      </c>
      <c r="H28" s="23">
        <v>72155315</v>
      </c>
      <c r="I28" s="23">
        <v>-39018388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x14ac:dyDescent="0.25">
      <c r="A29" t="s">
        <v>11</v>
      </c>
      <c r="B29" s="27">
        <v>-23591047</v>
      </c>
      <c r="C29" s="27">
        <v>-225386883</v>
      </c>
      <c r="D29" s="27">
        <v>123938049</v>
      </c>
      <c r="E29" s="27">
        <v>-9022378</v>
      </c>
      <c r="F29" s="27">
        <v>-299672280</v>
      </c>
      <c r="G29" s="27">
        <v>-932482978</v>
      </c>
      <c r="H29" s="28">
        <v>-799954269</v>
      </c>
      <c r="I29" s="28">
        <v>-931867456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x14ac:dyDescent="0.25">
      <c r="A30" s="39" t="s">
        <v>98</v>
      </c>
      <c r="B30" s="29">
        <f>B24+B26</f>
        <v>453924187</v>
      </c>
      <c r="C30" s="29">
        <f t="shared" ref="C30:I30" si="6">C24+C26</f>
        <v>788701611</v>
      </c>
      <c r="D30" s="29">
        <f t="shared" si="6"/>
        <v>116033237</v>
      </c>
      <c r="E30" s="29">
        <f t="shared" si="6"/>
        <v>185185511</v>
      </c>
      <c r="F30" s="29">
        <f t="shared" si="6"/>
        <v>588654824</v>
      </c>
      <c r="G30" s="29">
        <f t="shared" si="6"/>
        <v>266207294</v>
      </c>
      <c r="H30" s="29">
        <f t="shared" si="6"/>
        <v>3295140371</v>
      </c>
      <c r="I30" s="29">
        <f t="shared" si="6"/>
        <v>2504437455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x14ac:dyDescent="0.25">
      <c r="A31" s="1"/>
      <c r="B31" s="26"/>
      <c r="C31" s="26"/>
      <c r="D31" s="26"/>
      <c r="E31" s="26"/>
      <c r="F31" s="26"/>
      <c r="G31" s="26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s="22" customFormat="1" x14ac:dyDescent="0.25">
      <c r="A32" s="39" t="s">
        <v>99</v>
      </c>
      <c r="B32" s="30">
        <f>B30/('1'!B49/10)</f>
        <v>2.9125515801826101</v>
      </c>
      <c r="C32" s="30">
        <f>C30/('1'!C49/10)</f>
        <v>5.0606118581000405</v>
      </c>
      <c r="D32" s="30">
        <f>D30/('1'!D49/10)</f>
        <v>0.74451372598493692</v>
      </c>
      <c r="E32" s="30">
        <f>E30/('1'!E49/10)</f>
        <v>1.044112996953156</v>
      </c>
      <c r="F32" s="30">
        <f>F30/('1'!F49/10)</f>
        <v>3.0172307141861636</v>
      </c>
      <c r="G32" s="30">
        <f>G30/('1'!G49/10)</f>
        <v>1.3644818509075634</v>
      </c>
      <c r="H32" s="30">
        <f>H30/('1'!H49/10)</f>
        <v>15.354265602326047</v>
      </c>
      <c r="I32" s="30">
        <f>I30/('1'!I49/10)</f>
        <v>10.608955687710566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25">
      <c r="A33" s="40" t="s">
        <v>100</v>
      </c>
      <c r="B33" s="23">
        <f>'1'!B49/10</f>
        <v>155851038</v>
      </c>
      <c r="C33" s="23">
        <f>'1'!C49/10</f>
        <v>155851038</v>
      </c>
      <c r="D33" s="23">
        <f>'1'!D49/10</f>
        <v>155851038</v>
      </c>
      <c r="E33" s="23">
        <f>'1'!E49/10</f>
        <v>177361561</v>
      </c>
      <c r="F33" s="23">
        <f>'1'!F49/10</f>
        <v>195097717</v>
      </c>
      <c r="G33" s="23">
        <f>'1'!G49/10</f>
        <v>195097717</v>
      </c>
      <c r="H33" s="23">
        <f>'1'!H49/10</f>
        <v>214607488</v>
      </c>
      <c r="I33" s="23">
        <f>'1'!I49/10</f>
        <v>236068236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2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 x14ac:dyDescent="0.2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28" x14ac:dyDescent="0.2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8" x14ac:dyDescent="0.2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spans="1:28" x14ac:dyDescent="0.2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spans="1:28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1:28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 x14ac:dyDescent="0.2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 x14ac:dyDescent="0.2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1:28" x14ac:dyDescent="0.2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28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 spans="1:28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spans="1:28" x14ac:dyDescent="0.2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 spans="1:28" x14ac:dyDescent="0.2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 spans="1:28" x14ac:dyDescent="0.2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spans="1:28" x14ac:dyDescent="0.2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28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28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 spans="1:28" x14ac:dyDescent="0.2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spans="1:28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spans="1:28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8" x14ac:dyDescent="0.25">
      <c r="A56" s="5"/>
      <c r="B56" s="27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spans="1:28" x14ac:dyDescent="0.2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spans="1:28" x14ac:dyDescent="0.2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6"/>
  <sheetViews>
    <sheetView tabSelected="1" workbookViewId="0">
      <pane xSplit="1" ySplit="4" topLeftCell="B29" activePane="bottomRight" state="frozen"/>
      <selection pane="topRight" activeCell="B1" sqref="B1"/>
      <selection pane="bottomLeft" activeCell="A6" sqref="A6"/>
      <selection pane="bottomRight" activeCell="C44" sqref="C44"/>
    </sheetView>
  </sheetViews>
  <sheetFormatPr defaultRowHeight="15" x14ac:dyDescent="0.25"/>
  <cols>
    <col min="1" max="1" width="38" customWidth="1"/>
    <col min="2" max="2" width="17" bestFit="1" customWidth="1"/>
    <col min="3" max="5" width="16" bestFit="1" customWidth="1"/>
    <col min="6" max="6" width="17" bestFit="1" customWidth="1"/>
    <col min="7" max="9" width="17" style="9" bestFit="1" customWidth="1"/>
  </cols>
  <sheetData>
    <row r="1" spans="1:19" x14ac:dyDescent="0.25">
      <c r="A1" s="34" t="s">
        <v>111</v>
      </c>
      <c r="G1"/>
      <c r="H1"/>
      <c r="I1"/>
    </row>
    <row r="2" spans="1:19" x14ac:dyDescent="0.25">
      <c r="A2" s="34" t="s">
        <v>101</v>
      </c>
      <c r="G2"/>
      <c r="H2"/>
      <c r="I2"/>
    </row>
    <row r="3" spans="1:19" x14ac:dyDescent="0.25">
      <c r="A3" t="s">
        <v>83</v>
      </c>
      <c r="B3" s="1"/>
      <c r="C3" s="1"/>
      <c r="D3" s="1"/>
      <c r="E3" s="1"/>
      <c r="F3" s="1"/>
      <c r="G3" s="1"/>
      <c r="H3" s="1"/>
      <c r="I3" s="1"/>
    </row>
    <row r="4" spans="1:19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19" x14ac:dyDescent="0.25">
      <c r="A5" s="39" t="s">
        <v>102</v>
      </c>
      <c r="B5" s="6"/>
      <c r="C5" s="6"/>
      <c r="D5" s="6"/>
      <c r="E5" s="6"/>
      <c r="F5" s="6"/>
      <c r="G5" s="10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t="s">
        <v>46</v>
      </c>
      <c r="B6" s="6">
        <v>-12694385182</v>
      </c>
      <c r="C6" s="6">
        <v>-8555015718</v>
      </c>
      <c r="D6" s="6">
        <v>-8493213563</v>
      </c>
      <c r="E6" s="6"/>
      <c r="F6" s="6">
        <v>-10196211819</v>
      </c>
      <c r="G6" s="10"/>
      <c r="H6" s="10"/>
      <c r="I6" s="10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4" t="s">
        <v>47</v>
      </c>
      <c r="B7" s="6">
        <v>13896087393</v>
      </c>
      <c r="C7" s="6">
        <v>8787022059</v>
      </c>
      <c r="D7" s="6">
        <v>8082494264</v>
      </c>
      <c r="E7" s="6">
        <v>4275209944</v>
      </c>
      <c r="F7" s="6">
        <v>10253762863</v>
      </c>
      <c r="G7" s="10">
        <v>39814567653</v>
      </c>
      <c r="H7" s="10">
        <v>63757454865</v>
      </c>
      <c r="I7" s="10">
        <v>84637253302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t="s">
        <v>48</v>
      </c>
      <c r="B8" s="6">
        <v>135994880</v>
      </c>
      <c r="C8" s="6">
        <v>190805958</v>
      </c>
      <c r="D8" s="6">
        <v>146531941</v>
      </c>
      <c r="E8" s="6">
        <v>159440162</v>
      </c>
      <c r="F8" s="6">
        <v>94616249</v>
      </c>
      <c r="G8" s="10"/>
      <c r="H8" s="10"/>
      <c r="I8" s="10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t="s">
        <v>67</v>
      </c>
      <c r="B9" s="6"/>
      <c r="C9" s="6"/>
      <c r="D9" s="6"/>
      <c r="E9" s="6">
        <v>-2792645981</v>
      </c>
      <c r="F9" s="6"/>
      <c r="G9" s="10">
        <v>-42149632821</v>
      </c>
      <c r="H9" s="10">
        <v>-67266313323</v>
      </c>
      <c r="I9" s="10">
        <v>-71894994356</v>
      </c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t="s">
        <v>49</v>
      </c>
      <c r="B10" s="6">
        <v>-24783700</v>
      </c>
      <c r="C10" s="6">
        <v>-4058024</v>
      </c>
      <c r="D10" s="6">
        <v>-806385</v>
      </c>
      <c r="E10" s="6">
        <v>0</v>
      </c>
      <c r="F10" s="6">
        <v>0</v>
      </c>
      <c r="G10" s="10">
        <v>0</v>
      </c>
      <c r="H10" s="10"/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t="s">
        <v>50</v>
      </c>
      <c r="B11" s="6">
        <v>-514169155</v>
      </c>
      <c r="C11" s="6">
        <v>-170392847</v>
      </c>
      <c r="D11" s="6">
        <v>-360915423</v>
      </c>
      <c r="E11" s="6">
        <v>-262789869</v>
      </c>
      <c r="F11" s="6">
        <v>-678593779</v>
      </c>
      <c r="G11" s="10">
        <v>-1876952279</v>
      </c>
      <c r="H11" s="10">
        <v>-3335408458</v>
      </c>
      <c r="I11" s="10">
        <v>-2990644919</v>
      </c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t="s">
        <v>51</v>
      </c>
      <c r="B12" s="11">
        <v>-265067537</v>
      </c>
      <c r="C12" s="11">
        <v>-166350580</v>
      </c>
      <c r="D12" s="11">
        <v>-176039025</v>
      </c>
      <c r="E12" s="11">
        <v>-508383348</v>
      </c>
      <c r="F12" s="11">
        <v>-162450866</v>
      </c>
      <c r="G12" s="12">
        <v>-2124124179</v>
      </c>
      <c r="H12" s="10">
        <v>-1180299067</v>
      </c>
      <c r="I12" s="10">
        <v>-399527794</v>
      </c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x14ac:dyDescent="0.25">
      <c r="A13" s="2"/>
      <c r="B13" s="7">
        <f>SUM(B6:B12)</f>
        <v>533676699</v>
      </c>
      <c r="C13" s="7">
        <f t="shared" ref="C13:H13" si="0">SUM(C6:C12)</f>
        <v>82010848</v>
      </c>
      <c r="D13" s="7">
        <f t="shared" si="0"/>
        <v>-801948191</v>
      </c>
      <c r="E13" s="7">
        <f t="shared" si="0"/>
        <v>870830908</v>
      </c>
      <c r="F13" s="7">
        <f t="shared" si="0"/>
        <v>-688877352</v>
      </c>
      <c r="G13" s="13">
        <f t="shared" si="0"/>
        <v>-6336141626</v>
      </c>
      <c r="H13" s="14">
        <f t="shared" si="0"/>
        <v>-8024565983</v>
      </c>
      <c r="I13" s="14">
        <f>SUM(I6:I12)</f>
        <v>9352086233</v>
      </c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.75" x14ac:dyDescent="0.25">
      <c r="A14" s="2"/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s="39" t="s">
        <v>103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3" t="s">
        <v>18</v>
      </c>
      <c r="B16" s="6">
        <v>-176139631</v>
      </c>
      <c r="C16" s="6">
        <v>-95680881</v>
      </c>
      <c r="D16" s="6">
        <v>-226935645</v>
      </c>
      <c r="E16" s="6">
        <v>-1425446824</v>
      </c>
      <c r="F16" s="6">
        <v>-577020631</v>
      </c>
      <c r="G16" s="10">
        <v>-906865534</v>
      </c>
      <c r="H16" s="10">
        <v>-571022662</v>
      </c>
      <c r="I16" s="10">
        <v>-355349994</v>
      </c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3" t="s">
        <v>61</v>
      </c>
      <c r="B17" s="6">
        <v>0</v>
      </c>
      <c r="C17" s="6">
        <v>0</v>
      </c>
      <c r="D17" s="6">
        <v>-33378000</v>
      </c>
      <c r="E17" s="6">
        <v>0</v>
      </c>
      <c r="F17" s="6">
        <v>0</v>
      </c>
      <c r="G17" s="10">
        <v>-455413</v>
      </c>
      <c r="H17" s="10">
        <v>0</v>
      </c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3" t="s">
        <v>62</v>
      </c>
      <c r="B18" s="6">
        <v>0</v>
      </c>
      <c r="C18" s="6">
        <v>0</v>
      </c>
      <c r="D18" s="6">
        <v>-2391965016</v>
      </c>
      <c r="E18" s="6">
        <v>0</v>
      </c>
      <c r="F18" s="6">
        <v>0</v>
      </c>
      <c r="G18" s="10">
        <v>-43696452</v>
      </c>
      <c r="H18" s="10">
        <v>-12256414</v>
      </c>
      <c r="I18" s="10">
        <v>-305977251</v>
      </c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30" x14ac:dyDescent="0.25">
      <c r="A19" s="3" t="s">
        <v>73</v>
      </c>
      <c r="B19" s="6"/>
      <c r="C19" s="6"/>
      <c r="D19" s="6"/>
      <c r="E19" s="6"/>
      <c r="F19" s="6"/>
      <c r="G19" s="10">
        <v>2697315</v>
      </c>
      <c r="H19" s="10">
        <v>7133483</v>
      </c>
      <c r="I19" s="10">
        <v>434141871</v>
      </c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30" x14ac:dyDescent="0.25">
      <c r="A20" s="3" t="s">
        <v>52</v>
      </c>
      <c r="B20" s="6">
        <v>9032500</v>
      </c>
      <c r="C20" s="6">
        <v>33393389</v>
      </c>
      <c r="D20" s="6">
        <v>8298128</v>
      </c>
      <c r="E20" s="6">
        <v>20000</v>
      </c>
      <c r="F20" s="6">
        <v>10166999</v>
      </c>
      <c r="G20" s="10"/>
      <c r="H20" s="10"/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A21" t="s">
        <v>53</v>
      </c>
      <c r="B21" s="6">
        <v>932616174</v>
      </c>
      <c r="C21" s="6">
        <v>-867616356</v>
      </c>
      <c r="D21" s="6">
        <v>737858668</v>
      </c>
      <c r="E21" s="6">
        <v>674580408</v>
      </c>
      <c r="F21" s="6">
        <v>-1088996745</v>
      </c>
      <c r="G21" s="10"/>
      <c r="H21" s="10"/>
      <c r="I21" s="10">
        <v>-2281500</v>
      </c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t="s">
        <v>54</v>
      </c>
      <c r="B22" s="15">
        <v>-121226303</v>
      </c>
      <c r="C22" s="15">
        <v>-1397013883</v>
      </c>
      <c r="D22" s="15">
        <v>-422500000</v>
      </c>
      <c r="E22" s="15">
        <v>-1322500000</v>
      </c>
      <c r="F22" s="15">
        <v>0</v>
      </c>
      <c r="G22" s="16">
        <v>-202438399</v>
      </c>
      <c r="H22" s="16">
        <v>-973988689</v>
      </c>
      <c r="I22" s="10">
        <v>-497493508</v>
      </c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t="s">
        <v>55</v>
      </c>
      <c r="B23" s="16">
        <v>177725197</v>
      </c>
      <c r="C23" s="16">
        <v>157727397</v>
      </c>
      <c r="D23" s="15">
        <v>65236489</v>
      </c>
      <c r="E23" s="16">
        <v>7993680</v>
      </c>
      <c r="F23" s="15">
        <v>-38308651</v>
      </c>
      <c r="G23" s="16"/>
      <c r="H23" s="10"/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t="s">
        <v>20</v>
      </c>
      <c r="B24" s="16">
        <v>-387980463</v>
      </c>
      <c r="C24" s="16">
        <v>-433233750</v>
      </c>
      <c r="D24" s="15">
        <v>-1548711936</v>
      </c>
      <c r="E24" s="16">
        <v>0</v>
      </c>
      <c r="F24" s="15">
        <v>0</v>
      </c>
      <c r="G24" s="10">
        <v>-738474807</v>
      </c>
      <c r="H24" s="16">
        <v>-723862772</v>
      </c>
      <c r="I24" s="1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t="s">
        <v>56</v>
      </c>
      <c r="B25" s="16">
        <v>153084190</v>
      </c>
      <c r="C25" s="16">
        <v>101588742</v>
      </c>
      <c r="D25" s="15">
        <v>159979516</v>
      </c>
      <c r="E25" s="16">
        <v>127913008</v>
      </c>
      <c r="F25" s="15">
        <v>255826015</v>
      </c>
      <c r="G25" s="16">
        <v>213188346</v>
      </c>
      <c r="H25" s="16">
        <v>159891260</v>
      </c>
      <c r="I25" s="16">
        <v>106594191</v>
      </c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A26" s="1"/>
      <c r="B26" s="17">
        <f>SUM(B16:B25)</f>
        <v>587111664</v>
      </c>
      <c r="C26" s="17">
        <f t="shared" ref="C26:I26" si="1">SUM(C16:C25)</f>
        <v>-2500835342</v>
      </c>
      <c r="D26" s="17">
        <f t="shared" si="1"/>
        <v>-3652117796</v>
      </c>
      <c r="E26" s="17">
        <f t="shared" si="1"/>
        <v>-1937439728</v>
      </c>
      <c r="F26" s="17">
        <f t="shared" si="1"/>
        <v>-1438333013</v>
      </c>
      <c r="G26" s="14">
        <f t="shared" si="1"/>
        <v>-1676044944</v>
      </c>
      <c r="H26" s="14">
        <f t="shared" si="1"/>
        <v>-2114105794</v>
      </c>
      <c r="I26" s="14">
        <f t="shared" si="1"/>
        <v>-620366191</v>
      </c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5">
      <c r="B27" s="6"/>
      <c r="C27" s="6"/>
      <c r="D27" s="6"/>
      <c r="E27" s="6"/>
      <c r="F27" s="6"/>
      <c r="G27" s="10"/>
      <c r="H27" s="10"/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25">
      <c r="A28" s="39" t="s">
        <v>104</v>
      </c>
      <c r="B28" s="6"/>
      <c r="C28" s="6"/>
      <c r="D28" s="6"/>
      <c r="E28" s="6"/>
      <c r="F28" s="6"/>
      <c r="G28" s="10"/>
      <c r="H28" s="10"/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4" t="s">
        <v>5</v>
      </c>
      <c r="B29" s="6">
        <v>0</v>
      </c>
      <c r="C29" s="6">
        <v>0</v>
      </c>
      <c r="D29" s="6">
        <v>0</v>
      </c>
      <c r="E29" s="6">
        <v>215105230</v>
      </c>
      <c r="F29" s="6">
        <v>0</v>
      </c>
      <c r="G29" s="10">
        <v>0</v>
      </c>
      <c r="H29" s="10"/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5">
      <c r="A30" s="4" t="s">
        <v>65</v>
      </c>
      <c r="B30" s="6">
        <v>0</v>
      </c>
      <c r="C30" s="6">
        <v>0</v>
      </c>
      <c r="D30" s="6">
        <v>0</v>
      </c>
      <c r="E30" s="6">
        <v>549794644</v>
      </c>
      <c r="F30" s="6">
        <v>0</v>
      </c>
      <c r="G30" s="10">
        <v>0</v>
      </c>
      <c r="H30" s="10"/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25">
      <c r="A31" t="s">
        <v>57</v>
      </c>
      <c r="B31" s="6">
        <v>834259148</v>
      </c>
      <c r="C31" s="6">
        <v>353715664</v>
      </c>
      <c r="D31" s="6">
        <v>1515052183</v>
      </c>
      <c r="E31" s="6">
        <v>-551004831</v>
      </c>
      <c r="F31" s="6">
        <v>-437480726</v>
      </c>
      <c r="G31" s="10">
        <v>-2813159853</v>
      </c>
      <c r="H31" s="10">
        <v>2489812304</v>
      </c>
      <c r="I31" s="10">
        <v>-3295863935</v>
      </c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25">
      <c r="A32" s="4" t="s">
        <v>63</v>
      </c>
      <c r="B32" s="6">
        <v>0</v>
      </c>
      <c r="C32" s="6">
        <v>0</v>
      </c>
      <c r="D32" s="6">
        <v>1482900000</v>
      </c>
      <c r="E32" s="6">
        <v>0</v>
      </c>
      <c r="F32" s="6">
        <v>0</v>
      </c>
      <c r="G32" s="10">
        <v>0</v>
      </c>
      <c r="H32" s="10"/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25">
      <c r="A33" t="s">
        <v>58</v>
      </c>
      <c r="B33" s="6">
        <v>-2115887196</v>
      </c>
      <c r="C33" s="6">
        <v>2031285729</v>
      </c>
      <c r="D33" s="6">
        <v>-16950681</v>
      </c>
      <c r="E33" s="6">
        <v>567319422</v>
      </c>
      <c r="F33" s="6">
        <v>3458256509</v>
      </c>
      <c r="G33" s="10">
        <v>1908705091</v>
      </c>
      <c r="H33" s="10">
        <v>-4517447847</v>
      </c>
      <c r="I33" s="10">
        <v>-3574931033</v>
      </c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5">
      <c r="A34" t="s">
        <v>74</v>
      </c>
      <c r="B34" s="6">
        <v>152470719</v>
      </c>
      <c r="C34" s="6">
        <v>279985982</v>
      </c>
      <c r="D34" s="6">
        <v>1445670789</v>
      </c>
      <c r="E34" s="8">
        <v>700711547</v>
      </c>
      <c r="F34" s="6">
        <v>-781064830</v>
      </c>
      <c r="G34" s="10">
        <v>9328877397</v>
      </c>
      <c r="H34" s="10">
        <v>12422631404</v>
      </c>
      <c r="I34" s="10">
        <v>-1642017415</v>
      </c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5">
      <c r="A35" t="s">
        <v>19</v>
      </c>
      <c r="B35" s="6">
        <v>0</v>
      </c>
      <c r="C35" s="6">
        <v>-232425197</v>
      </c>
      <c r="D35" s="6">
        <v>0</v>
      </c>
      <c r="E35" s="8">
        <v>-13156682</v>
      </c>
      <c r="F35" s="6">
        <v>-88282746</v>
      </c>
      <c r="G35" s="10">
        <v>-193991194</v>
      </c>
      <c r="H35" s="10">
        <v>-545563</v>
      </c>
      <c r="I35" s="10">
        <v>-214607496</v>
      </c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25">
      <c r="A36" t="s">
        <v>59</v>
      </c>
      <c r="B36" s="6">
        <v>-788759</v>
      </c>
      <c r="C36" s="6">
        <v>0</v>
      </c>
      <c r="D36" s="6">
        <v>0</v>
      </c>
      <c r="E36" s="8">
        <v>11914921</v>
      </c>
      <c r="F36" s="6">
        <v>0</v>
      </c>
      <c r="G36" s="10">
        <v>0</v>
      </c>
      <c r="H36" s="10"/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25">
      <c r="A37" s="1"/>
      <c r="B37" s="18">
        <f>SUM(B29:B36)</f>
        <v>-1129946088</v>
      </c>
      <c r="C37" s="18">
        <f t="shared" ref="C37:I37" si="2">SUM(C29:C36)</f>
        <v>2432562178</v>
      </c>
      <c r="D37" s="18">
        <f t="shared" si="2"/>
        <v>4426672291</v>
      </c>
      <c r="E37" s="18">
        <f t="shared" si="2"/>
        <v>1480684251</v>
      </c>
      <c r="F37" s="18">
        <f t="shared" si="2"/>
        <v>2151428207</v>
      </c>
      <c r="G37" s="19">
        <f t="shared" si="2"/>
        <v>8230431441</v>
      </c>
      <c r="H37" s="19">
        <f t="shared" si="2"/>
        <v>10394450298</v>
      </c>
      <c r="I37" s="19">
        <f t="shared" si="2"/>
        <v>-8727419879</v>
      </c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25">
      <c r="B38" s="6"/>
      <c r="C38" s="6"/>
      <c r="D38" s="6"/>
      <c r="E38" s="6"/>
      <c r="F38" s="6"/>
      <c r="G38" s="10"/>
      <c r="H38" s="10"/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5">
      <c r="A39" s="1" t="s">
        <v>105</v>
      </c>
      <c r="B39" s="7">
        <f>SUM(B13,B26,B37)</f>
        <v>-9157725</v>
      </c>
      <c r="C39" s="7">
        <f t="shared" ref="C39:I39" si="3">SUM(C13,C26,C37)</f>
        <v>13737684</v>
      </c>
      <c r="D39" s="7">
        <f t="shared" si="3"/>
        <v>-27393696</v>
      </c>
      <c r="E39" s="7">
        <f t="shared" si="3"/>
        <v>414075431</v>
      </c>
      <c r="F39" s="7">
        <f t="shared" si="3"/>
        <v>24217842</v>
      </c>
      <c r="G39" s="13">
        <f t="shared" si="3"/>
        <v>218244871</v>
      </c>
      <c r="H39" s="13">
        <f t="shared" si="3"/>
        <v>255778521</v>
      </c>
      <c r="I39" s="13">
        <f t="shared" si="3"/>
        <v>4300163</v>
      </c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5">
      <c r="A40" s="40" t="s">
        <v>106</v>
      </c>
      <c r="B40" s="6">
        <v>94722689</v>
      </c>
      <c r="C40" s="6">
        <v>85564964</v>
      </c>
      <c r="D40" s="6">
        <v>99302648</v>
      </c>
      <c r="E40" s="8">
        <v>71908952</v>
      </c>
      <c r="F40" s="6">
        <v>269786525</v>
      </c>
      <c r="G40" s="10">
        <v>305409754</v>
      </c>
      <c r="H40" s="10">
        <v>523654626</v>
      </c>
      <c r="I40" s="10">
        <v>779433146</v>
      </c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5">
      <c r="A41" s="44" t="s">
        <v>113</v>
      </c>
      <c r="B41" s="8"/>
      <c r="C41" s="8"/>
      <c r="D41" s="8"/>
      <c r="E41" s="8"/>
      <c r="F41" s="8"/>
      <c r="G41" s="45"/>
      <c r="H41" s="45"/>
      <c r="I41" s="45">
        <v>995913</v>
      </c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5">
      <c r="A42" s="39" t="s">
        <v>107</v>
      </c>
      <c r="B42" s="7">
        <f>SUM(B39:B41)</f>
        <v>85564964</v>
      </c>
      <c r="C42" s="7">
        <f t="shared" ref="C42:I42" si="4">SUM(C39:C41)</f>
        <v>99302648</v>
      </c>
      <c r="D42" s="7">
        <f t="shared" si="4"/>
        <v>71908952</v>
      </c>
      <c r="E42" s="7">
        <f t="shared" si="4"/>
        <v>485984383</v>
      </c>
      <c r="F42" s="7">
        <f t="shared" si="4"/>
        <v>294004367</v>
      </c>
      <c r="G42" s="7">
        <f t="shared" si="4"/>
        <v>523654625</v>
      </c>
      <c r="H42" s="7">
        <f t="shared" si="4"/>
        <v>779433147</v>
      </c>
      <c r="I42" s="7">
        <f t="shared" si="4"/>
        <v>784729222</v>
      </c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5">
      <c r="B43" s="7"/>
      <c r="C43" s="7"/>
      <c r="D43" s="7"/>
      <c r="E43" s="7"/>
      <c r="F43" s="7"/>
      <c r="G43" s="13"/>
      <c r="H43" s="13"/>
      <c r="I43" s="13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5">
      <c r="B44" s="7"/>
      <c r="C44" s="7"/>
      <c r="D44" s="7"/>
      <c r="E44" s="7"/>
      <c r="F44" s="7"/>
      <c r="G44" s="13"/>
      <c r="H44" s="13"/>
      <c r="I44" s="13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s="22" customFormat="1" x14ac:dyDescent="0.25">
      <c r="A45" s="39" t="s">
        <v>108</v>
      </c>
      <c r="B45" s="20">
        <f>B13/('1'!B49/10)</f>
        <v>3.4242742675862061</v>
      </c>
      <c r="C45" s="20">
        <f>C13/('1'!C49/10)</f>
        <v>0.52621303683585352</v>
      </c>
      <c r="D45" s="20">
        <f>D13/('1'!D49/10)</f>
        <v>-5.1456069930057184</v>
      </c>
      <c r="E45" s="20">
        <f>E13/('1'!E49/10)</f>
        <v>4.9099190551215326</v>
      </c>
      <c r="F45" s="20">
        <f>F13/('1'!F49/10)</f>
        <v>-3.5309349724476786</v>
      </c>
      <c r="G45" s="21">
        <f>G13/('1'!G49/10)</f>
        <v>-32.476759458953588</v>
      </c>
      <c r="H45" s="21">
        <f>H13/('1'!H49/10)</f>
        <v>-37.391826621632141</v>
      </c>
      <c r="I45" s="21">
        <f>I13/('1'!I49/10)</f>
        <v>39.616029633906358</v>
      </c>
    </row>
    <row r="46" spans="1:19" x14ac:dyDescent="0.25">
      <c r="A46" s="39" t="s">
        <v>109</v>
      </c>
      <c r="B46" s="6">
        <f>'1'!B49/10</f>
        <v>155851038</v>
      </c>
      <c r="C46" s="6">
        <f>'1'!C49/10</f>
        <v>155851038</v>
      </c>
      <c r="D46" s="6">
        <f>'1'!D49/10</f>
        <v>155851038</v>
      </c>
      <c r="E46" s="6">
        <f>'1'!E49/10</f>
        <v>177361561</v>
      </c>
      <c r="F46" s="6">
        <f>'1'!F49/10</f>
        <v>195097717</v>
      </c>
      <c r="G46" s="6">
        <f>'1'!G49/10</f>
        <v>195097717</v>
      </c>
      <c r="H46" s="6">
        <f>'1'!H49/10</f>
        <v>214607488</v>
      </c>
      <c r="I46" s="6">
        <f>'1'!I49/10</f>
        <v>236068236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16.5703125" bestFit="1" customWidth="1"/>
  </cols>
  <sheetData>
    <row r="1" spans="1:8" x14ac:dyDescent="0.25">
      <c r="A1" s="34" t="s">
        <v>111</v>
      </c>
    </row>
    <row r="2" spans="1:8" x14ac:dyDescent="0.25">
      <c r="A2" s="34" t="s">
        <v>110</v>
      </c>
    </row>
    <row r="3" spans="1:8" x14ac:dyDescent="0.25">
      <c r="A3" t="s">
        <v>83</v>
      </c>
      <c r="B3" s="1"/>
      <c r="C3" s="1"/>
      <c r="D3" s="1"/>
      <c r="E3" s="1"/>
      <c r="F3" s="1"/>
      <c r="G3" s="1"/>
      <c r="H3" s="1"/>
    </row>
    <row r="4" spans="1:8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t="s">
        <v>75</v>
      </c>
      <c r="B5" s="32">
        <f>'2'!B30/'1'!B24</f>
        <v>2.6954516018820311E-2</v>
      </c>
      <c r="C5" s="32">
        <f>'2'!C30/'1'!C24</f>
        <v>3.7301197803718489E-2</v>
      </c>
      <c r="D5" s="32">
        <f>'2'!D30/'1'!D24</f>
        <v>5.0967733053032087E-3</v>
      </c>
      <c r="E5" s="32">
        <f>'2'!E30/'1'!E24</f>
        <v>6.8739848128503223E-3</v>
      </c>
      <c r="F5" s="32">
        <f>'2'!F30/'1'!F24</f>
        <v>1.8554923638096976E-2</v>
      </c>
      <c r="G5" s="32">
        <f>'2'!G30/'1'!G24</f>
        <v>4.3921700753940945E-3</v>
      </c>
      <c r="H5" s="32">
        <f>'2'!H30/'1'!H24</f>
        <v>4.3019348255731067E-2</v>
      </c>
    </row>
    <row r="6" spans="1:8" x14ac:dyDescent="0.25">
      <c r="A6" t="s">
        <v>76</v>
      </c>
      <c r="B6" s="32">
        <f>'2'!B30/'1'!B48</f>
        <v>6.0311610470246663E-2</v>
      </c>
      <c r="C6" s="32">
        <f>'2'!C30/'1'!C48</f>
        <v>9.714574063806522E-2</v>
      </c>
      <c r="D6" s="32">
        <f>'2'!D30/'1'!D48</f>
        <v>1.3548499115663528E-2</v>
      </c>
      <c r="E6" s="32">
        <f>'2'!E30/'1'!E48</f>
        <v>1.8889416407932662E-2</v>
      </c>
      <c r="F6" s="32">
        <f>'2'!F30/'1'!F48</f>
        <v>5.7096702744524448E-2</v>
      </c>
      <c r="G6" s="32">
        <f>'2'!G30/'1'!G48</f>
        <v>2.4474778462584473E-2</v>
      </c>
      <c r="H6" s="32">
        <f>'2'!H30/'1'!H48</f>
        <v>0.24102420475549802</v>
      </c>
    </row>
    <row r="7" spans="1:8" x14ac:dyDescent="0.25">
      <c r="A7" t="s">
        <v>77</v>
      </c>
      <c r="B7" s="32">
        <f>'1'!B29/'1'!B48</f>
        <v>0.16319193219432479</v>
      </c>
      <c r="C7" s="32">
        <f>'1'!C29/'1'!C48</f>
        <v>0.17320194280053156</v>
      </c>
      <c r="D7" s="32">
        <f>'1'!D29/'1'!D48</f>
        <v>0.47359434471293399</v>
      </c>
      <c r="E7" s="32">
        <f>'1'!E29/'1'!E48</f>
        <v>0.42514635821870644</v>
      </c>
      <c r="F7" s="32">
        <f>'1'!F29/'1'!F48</f>
        <v>0.31742501717170596</v>
      </c>
      <c r="G7" s="32">
        <f>'1'!G29/'1'!G48</f>
        <v>0.60667622559552836</v>
      </c>
      <c r="H7" s="32">
        <f>'1'!H29/'1'!H48</f>
        <v>0.60750421855270698</v>
      </c>
    </row>
    <row r="8" spans="1:8" x14ac:dyDescent="0.25">
      <c r="A8" t="s">
        <v>78</v>
      </c>
      <c r="B8" s="33">
        <f>'1'!B13/'1'!B33</f>
        <v>1.0648052281680858</v>
      </c>
      <c r="C8" s="33">
        <f>'1'!C13/'1'!C33</f>
        <v>0.98840844148317053</v>
      </c>
      <c r="D8" s="33">
        <f>'1'!D13/'1'!D33</f>
        <v>1.0893901932935515</v>
      </c>
      <c r="E8" s="33">
        <f>'1'!E13/'1'!E33</f>
        <v>0.73125126609383306</v>
      </c>
      <c r="F8" s="33">
        <f>'1'!F13/'1'!F33</f>
        <v>0.78370615047769732</v>
      </c>
      <c r="G8" s="33">
        <f>'1'!G13/'1'!G33</f>
        <v>0.6478831098732275</v>
      </c>
      <c r="H8" s="33">
        <f>'1'!H13/'1'!H33</f>
        <v>0.84736302082565229</v>
      </c>
    </row>
    <row r="9" spans="1:8" x14ac:dyDescent="0.25">
      <c r="A9" t="s">
        <v>79</v>
      </c>
      <c r="B9" s="32">
        <f>'2'!B30/'2'!B5</f>
        <v>3.2322905595895908E-2</v>
      </c>
      <c r="C9" s="32">
        <f>'2'!C30/'2'!C5</f>
        <v>9.1683743491395159E-2</v>
      </c>
      <c r="D9" s="32">
        <f>'2'!D30/'2'!D5</f>
        <v>1.4414269793497074E-2</v>
      </c>
      <c r="E9" s="32">
        <f>'2'!E30/'2'!E5</f>
        <v>4.2917066059326416E-2</v>
      </c>
      <c r="F9" s="32">
        <f>'2'!F30/'2'!F5</f>
        <v>6.0599461021661506E-2</v>
      </c>
      <c r="G9" s="32">
        <f>'2'!G30/'2'!G5</f>
        <v>6.3108418466567813E-3</v>
      </c>
      <c r="H9" s="32">
        <f>'2'!H30/'2'!H5</f>
        <v>4.7808305724042786E-2</v>
      </c>
    </row>
    <row r="10" spans="1:8" x14ac:dyDescent="0.25">
      <c r="A10" t="s">
        <v>80</v>
      </c>
      <c r="B10" s="32">
        <f>'2'!B15/'2'!B5</f>
        <v>3.4619984981255444E-2</v>
      </c>
      <c r="C10" s="32">
        <f>'2'!C15/'2'!C5</f>
        <v>3.31289033062191E-2</v>
      </c>
      <c r="D10" s="32">
        <f>'2'!D15/'2'!D5</f>
        <v>-7.3580591970631073E-3</v>
      </c>
      <c r="E10" s="32">
        <f>'2'!E15/'2'!E5</f>
        <v>9.1020698716959888E-3</v>
      </c>
      <c r="F10" s="32">
        <f>'2'!F15/'2'!F5</f>
        <v>0.10889404922759824</v>
      </c>
      <c r="G10" s="32">
        <f>'2'!G15/'2'!G5</f>
        <v>9.3481369948330478E-2</v>
      </c>
      <c r="H10" s="32">
        <f>'2'!H15/'2'!H5</f>
        <v>0.10290005124044806</v>
      </c>
    </row>
    <row r="11" spans="1:8" x14ac:dyDescent="0.25">
      <c r="A11" t="s">
        <v>81</v>
      </c>
      <c r="B11" s="32">
        <f>'2'!B30/('1'!B48+'1'!B29)</f>
        <v>5.1850093523663564E-2</v>
      </c>
      <c r="C11" s="32">
        <f>'2'!C30/('1'!C48+'1'!C29)</f>
        <v>8.280393774849211E-2</v>
      </c>
      <c r="D11" s="32">
        <f>'2'!D30/('1'!D48+'1'!D29)</f>
        <v>9.1941850647525823E-3</v>
      </c>
      <c r="E11" s="32">
        <f>'2'!E30/('1'!E48+'1'!E29)</f>
        <v>1.3254369489139758E-2</v>
      </c>
      <c r="F11" s="32">
        <f>'2'!F30/('1'!F48+'1'!F29)</f>
        <v>4.3339622369629537E-2</v>
      </c>
      <c r="G11" s="32">
        <f>'2'!G30/('1'!G48+'1'!G29)</f>
        <v>1.5233173972878503E-2</v>
      </c>
      <c r="H11" s="32">
        <f>'2'!H30/('1'!H48+'1'!H29)</f>
        <v>0.1499369034144748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2020-04-11T14:34:09Z</dcterms:modified>
</cp:coreProperties>
</file>