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42" i="3"/>
  <c r="I25" i="3"/>
  <c r="I10" i="3"/>
  <c r="I41" i="3" s="1"/>
  <c r="I31" i="2"/>
  <c r="I25" i="2"/>
  <c r="I9" i="2"/>
  <c r="H7" i="2"/>
  <c r="I7" i="2"/>
  <c r="I56" i="1"/>
  <c r="I49" i="1"/>
  <c r="I51" i="1" s="1"/>
  <c r="I55" i="1" s="1"/>
  <c r="I32" i="1"/>
  <c r="H27" i="1"/>
  <c r="I27" i="1"/>
  <c r="I14" i="1"/>
  <c r="I6" i="1"/>
  <c r="I14" i="2" l="1"/>
  <c r="I19" i="2" s="1"/>
  <c r="I23" i="2" s="1"/>
  <c r="I28" i="2" s="1"/>
  <c r="I30" i="2" s="1"/>
  <c r="I43" i="1"/>
  <c r="I53" i="1" s="1"/>
  <c r="I23" i="1"/>
  <c r="H42" i="3"/>
  <c r="C42" i="3"/>
  <c r="D42" i="3"/>
  <c r="E42" i="3"/>
  <c r="F42" i="3"/>
  <c r="G42" i="3"/>
  <c r="B42" i="3"/>
  <c r="C31" i="2"/>
  <c r="D31" i="2"/>
  <c r="E31" i="2"/>
  <c r="F31" i="2"/>
  <c r="G31" i="2"/>
  <c r="H31" i="2"/>
  <c r="B31" i="2"/>
  <c r="C56" i="1"/>
  <c r="D56" i="1"/>
  <c r="E56" i="1"/>
  <c r="F56" i="1"/>
  <c r="G56" i="1"/>
  <c r="H56" i="1"/>
  <c r="B56" i="1"/>
  <c r="H25" i="2" l="1"/>
  <c r="H9" i="2"/>
  <c r="H35" i="3"/>
  <c r="I35" i="3"/>
  <c r="I37" i="3" s="1"/>
  <c r="I39" i="3" s="1"/>
  <c r="H25" i="3"/>
  <c r="H10" i="3"/>
  <c r="H41" i="3" s="1"/>
  <c r="E25" i="2"/>
  <c r="H14" i="2" l="1"/>
  <c r="H37" i="3"/>
  <c r="H39" i="3" s="1"/>
  <c r="B27" i="1"/>
  <c r="C49" i="1"/>
  <c r="C51" i="1" s="1"/>
  <c r="C55" i="1" s="1"/>
  <c r="D49" i="1"/>
  <c r="E49" i="1"/>
  <c r="F49" i="1"/>
  <c r="G49" i="1"/>
  <c r="H49" i="1"/>
  <c r="B49" i="1"/>
  <c r="B35" i="3"/>
  <c r="G35" i="3"/>
  <c r="F35" i="3"/>
  <c r="E35" i="3"/>
  <c r="D35" i="3"/>
  <c r="C35" i="3"/>
  <c r="C25" i="3"/>
  <c r="D25" i="3"/>
  <c r="E25" i="3"/>
  <c r="F25" i="3"/>
  <c r="G25" i="3"/>
  <c r="B25" i="3"/>
  <c r="C10" i="3"/>
  <c r="D10" i="3"/>
  <c r="D41" i="3" s="1"/>
  <c r="E10" i="3"/>
  <c r="E41" i="3" s="1"/>
  <c r="F10" i="3"/>
  <c r="G10" i="3"/>
  <c r="G41" i="3" s="1"/>
  <c r="B10" i="3"/>
  <c r="B41" i="3" s="1"/>
  <c r="C7" i="2"/>
  <c r="D7" i="2"/>
  <c r="E7" i="2"/>
  <c r="F7" i="2"/>
  <c r="G7" i="2"/>
  <c r="B7" i="2"/>
  <c r="C32" i="1"/>
  <c r="D32" i="1"/>
  <c r="E32" i="1"/>
  <c r="F32" i="1"/>
  <c r="G32" i="1"/>
  <c r="H32" i="1"/>
  <c r="B32" i="1"/>
  <c r="G27" i="1"/>
  <c r="F27" i="1"/>
  <c r="E27" i="1"/>
  <c r="D27" i="1"/>
  <c r="C27" i="1"/>
  <c r="C14" i="1"/>
  <c r="C8" i="4" s="1"/>
  <c r="D14" i="1"/>
  <c r="E14" i="1"/>
  <c r="F14" i="1"/>
  <c r="G14" i="1"/>
  <c r="G8" i="4" s="1"/>
  <c r="H14" i="1"/>
  <c r="B14" i="1"/>
  <c r="C6" i="1"/>
  <c r="D6" i="1"/>
  <c r="E6" i="1"/>
  <c r="F6" i="1"/>
  <c r="G6" i="1"/>
  <c r="H6" i="1"/>
  <c r="B6" i="1"/>
  <c r="B23" i="1" l="1"/>
  <c r="E23" i="1"/>
  <c r="C23" i="1"/>
  <c r="D23" i="1"/>
  <c r="B8" i="4"/>
  <c r="F8" i="4"/>
  <c r="H19" i="2"/>
  <c r="H23" i="2" s="1"/>
  <c r="H28" i="2" s="1"/>
  <c r="H11" i="4" s="1"/>
  <c r="H10" i="4"/>
  <c r="E51" i="1"/>
  <c r="E55" i="1" s="1"/>
  <c r="E7" i="4"/>
  <c r="H8" i="4"/>
  <c r="D8" i="4"/>
  <c r="H51" i="1"/>
  <c r="H55" i="1" s="1"/>
  <c r="H7" i="4"/>
  <c r="D51" i="1"/>
  <c r="D55" i="1" s="1"/>
  <c r="D7" i="4"/>
  <c r="E8" i="4"/>
  <c r="G7" i="4"/>
  <c r="C7" i="4"/>
  <c r="B51" i="1"/>
  <c r="B55" i="1" s="1"/>
  <c r="B7" i="4"/>
  <c r="F51" i="1"/>
  <c r="F55" i="1" s="1"/>
  <c r="F7" i="4"/>
  <c r="G43" i="1"/>
  <c r="H43" i="1"/>
  <c r="H23" i="1"/>
  <c r="G51" i="1"/>
  <c r="G55" i="1" s="1"/>
  <c r="G23" i="1"/>
  <c r="F43" i="1"/>
  <c r="F23" i="1"/>
  <c r="E43" i="1"/>
  <c r="G37" i="3"/>
  <c r="G39" i="3" s="1"/>
  <c r="F37" i="3"/>
  <c r="F39" i="3" s="1"/>
  <c r="B37" i="3"/>
  <c r="B39" i="3" s="1"/>
  <c r="F41" i="3"/>
  <c r="E37" i="3"/>
  <c r="E39" i="3" s="1"/>
  <c r="D37" i="3"/>
  <c r="D39" i="3" s="1"/>
  <c r="D43" i="1"/>
  <c r="C37" i="3"/>
  <c r="C39" i="3" s="1"/>
  <c r="C41" i="3"/>
  <c r="C43" i="1"/>
  <c r="B43" i="1"/>
  <c r="G25" i="2"/>
  <c r="G9" i="2"/>
  <c r="G14" i="2" s="1"/>
  <c r="F25" i="2"/>
  <c r="F9" i="2"/>
  <c r="F14" i="2" s="1"/>
  <c r="E9" i="2"/>
  <c r="E14" i="2" s="1"/>
  <c r="H6" i="4" l="1"/>
  <c r="B53" i="1"/>
  <c r="H5" i="4"/>
  <c r="F53" i="1"/>
  <c r="H53" i="1"/>
  <c r="G19" i="2"/>
  <c r="G23" i="2" s="1"/>
  <c r="G10" i="4"/>
  <c r="F19" i="2"/>
  <c r="F23" i="2" s="1"/>
  <c r="F28" i="2" s="1"/>
  <c r="F10" i="4"/>
  <c r="E19" i="2"/>
  <c r="E23" i="2" s="1"/>
  <c r="E28" i="2" s="1"/>
  <c r="E10" i="4"/>
  <c r="H30" i="2"/>
  <c r="H9" i="4"/>
  <c r="G53" i="1"/>
  <c r="E53" i="1"/>
  <c r="C53" i="1"/>
  <c r="D53" i="1"/>
  <c r="G28" i="2"/>
  <c r="G5" i="4" s="1"/>
  <c r="D25" i="2"/>
  <c r="D9" i="2"/>
  <c r="D14" i="2" s="1"/>
  <c r="C25" i="2"/>
  <c r="C9" i="2"/>
  <c r="C14" i="2" s="1"/>
  <c r="C10" i="4" s="1"/>
  <c r="B25" i="2"/>
  <c r="B9" i="2"/>
  <c r="B14" i="2" s="1"/>
  <c r="B10" i="4" s="1"/>
  <c r="E30" i="2" l="1"/>
  <c r="E9" i="4"/>
  <c r="E11" i="4"/>
  <c r="E5" i="4"/>
  <c r="E6" i="4"/>
  <c r="D19" i="2"/>
  <c r="D23" i="2" s="1"/>
  <c r="D28" i="2" s="1"/>
  <c r="D10" i="4"/>
  <c r="F30" i="2"/>
  <c r="F9" i="4"/>
  <c r="F6" i="4"/>
  <c r="F11" i="4"/>
  <c r="G30" i="2"/>
  <c r="G9" i="4"/>
  <c r="G6" i="4"/>
  <c r="G11" i="4"/>
  <c r="F5" i="4"/>
  <c r="C19" i="2"/>
  <c r="C23" i="2" s="1"/>
  <c r="C28" i="2" s="1"/>
  <c r="B19" i="2"/>
  <c r="B23" i="2" s="1"/>
  <c r="B28" i="2" s="1"/>
  <c r="C30" i="2" l="1"/>
  <c r="C9" i="4"/>
  <c r="C11" i="4"/>
  <c r="C6" i="4"/>
  <c r="C5" i="4"/>
  <c r="B30" i="2"/>
  <c r="B9" i="4"/>
  <c r="B5" i="4"/>
  <c r="B6" i="4"/>
  <c r="B11" i="4"/>
  <c r="D30" i="2"/>
  <c r="D9" i="4"/>
  <c r="D11" i="4"/>
  <c r="D5" i="4"/>
  <c r="D6" i="4"/>
</calcChain>
</file>

<file path=xl/sharedStrings.xml><?xml version="1.0" encoding="utf-8"?>
<sst xmlns="http://schemas.openxmlformats.org/spreadsheetml/2006/main" count="112" uniqueCount="105">
  <si>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</si>
  <si>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</si>
  <si>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</si>
  <si>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</si>
  <si>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</si>
  <si>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</si>
  <si>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</si>
  <si>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Gross Profit</t>
  </si>
  <si>
    <t>Current</t>
  </si>
  <si>
    <t>Deferred</t>
  </si>
  <si>
    <t>Cost of goods sold</t>
  </si>
  <si>
    <t>Financial charges</t>
  </si>
  <si>
    <t>Inventories</t>
  </si>
  <si>
    <t>Accounts Receivable</t>
  </si>
  <si>
    <t>Advances, Deposits &amp; Pre-Payments</t>
  </si>
  <si>
    <t>Short Term Investment</t>
  </si>
  <si>
    <t xml:space="preserve">Acquisition of Fixed Assets </t>
  </si>
  <si>
    <t>Dividend Paid</t>
  </si>
  <si>
    <t>Capital Work in Progress</t>
  </si>
  <si>
    <t>Short Term Liabilities</t>
  </si>
  <si>
    <t>Liabilities for Expenses</t>
  </si>
  <si>
    <t>Provision for Income Tax</t>
  </si>
  <si>
    <t>Provision for WPPF and Welfare Fund</t>
  </si>
  <si>
    <t>Other Liabilities</t>
  </si>
  <si>
    <t>Selling &amp; Distribution Expenses</t>
  </si>
  <si>
    <t>Administrative Expenses</t>
  </si>
  <si>
    <t>Other Income</t>
  </si>
  <si>
    <t>Finance Income</t>
  </si>
  <si>
    <t>Contribution to WPPF and Welfare Fund</t>
  </si>
  <si>
    <t>Income Tax Paid</t>
  </si>
  <si>
    <t>Intangible Asset</t>
  </si>
  <si>
    <t>Investments</t>
  </si>
  <si>
    <t>Loan to Related Companies</t>
  </si>
  <si>
    <t>Revaluation Reserve</t>
  </si>
  <si>
    <t>Account Payable</t>
  </si>
  <si>
    <t>Cash Receipts from Customers</t>
  </si>
  <si>
    <t>Cash Payment to Suppliers and Employees</t>
  </si>
  <si>
    <t>Interest Paid</t>
  </si>
  <si>
    <t>Disposal of Fixed Assets</t>
  </si>
  <si>
    <t>Receipt/Repayment of Term Loan-BMRE</t>
  </si>
  <si>
    <t>Receipt/Repayment of Syndicated Term Loan</t>
  </si>
  <si>
    <t>Loan from/to Related Companies</t>
  </si>
  <si>
    <t>Share of Profit/Loss of Associates</t>
  </si>
  <si>
    <t>Receipt/Repayment of Short Term Borrowing</t>
  </si>
  <si>
    <t>Addition to CWIP</t>
  </si>
  <si>
    <t>Decrease/Increase in Investment</t>
  </si>
  <si>
    <t>Current Account with Related Companies</t>
  </si>
  <si>
    <t>Intangible assets - Development phase</t>
  </si>
  <si>
    <t>Deferred tax liability</t>
  </si>
  <si>
    <t>Long term borrowings</t>
  </si>
  <si>
    <t>Defined benefit obligations - Gratuity</t>
  </si>
  <si>
    <t>Current tax Liabilites</t>
  </si>
  <si>
    <t>Non-operating income</t>
  </si>
  <si>
    <t>Receipt/Repayment of Term Loan</t>
  </si>
  <si>
    <t>Current account with related companies</t>
  </si>
  <si>
    <t>Share money deposit to BSRM Steel Mills Limited</t>
  </si>
  <si>
    <t>Software - Development/implementation</t>
  </si>
  <si>
    <t xml:space="preserve">Realized from related companies against Software development </t>
  </si>
  <si>
    <t xml:space="preserve">Trade Mark </t>
  </si>
  <si>
    <t xml:space="preserve">Advance against purchase of PPE </t>
  </si>
  <si>
    <t>Share money deposit to Chittagong Power Company Ltd.</t>
  </si>
  <si>
    <t>Decrease in non-controlling interest</t>
  </si>
  <si>
    <t>Profit on Bargain Purchase</t>
  </si>
  <si>
    <t>Due to related companies</t>
  </si>
  <si>
    <t>Debt to Equity</t>
  </si>
  <si>
    <t>Current Ratio</t>
  </si>
  <si>
    <t>Net Margin</t>
  </si>
  <si>
    <t>Operating Margin</t>
  </si>
  <si>
    <t>BSRM Steels Limited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</si>
  <si>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</si>
  <si>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</si>
  <si>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</si>
  <si>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</si>
  <si>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</si>
  <si>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</si>
  <si>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</si>
  <si>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</si>
  <si>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</si>
  <si>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Balance Sheet</t>
  </si>
  <si>
    <t>Income Statement</t>
  </si>
  <si>
    <t>Net Revenues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</si>
  <si>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</si>
  <si>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</si>
  <si>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</si>
  <si>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</si>
  <si>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</si>
  <si>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</si>
  <si>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</si>
  <si>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</si>
  <si>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</si>
  <si>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</si>
  <si>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</si>
  <si>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</si>
  <si>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</si>
  <si>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</si>
  <si>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</si>
  <si>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</si>
  <si>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</si>
  <si>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</si>
  <si>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</si>
  <si>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</si>
  <si>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</si>
  <si>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Ratio</t>
  </si>
  <si>
    <t>Current portion of long term loans</t>
  </si>
  <si>
    <t>Addition to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</si>
</sst>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4" xfId="0" applyNumberFormat="1" applyFont="1" applyBorder="1"/>
    <xf numFmtId="3" fontId="0" fillId="0" borderId="0" xfId="0" applyNumberFormat="1" applyFill="1" applyBorder="1"/>
    <xf numFmtId="3" fontId="3" fillId="0" borderId="4" xfId="0" applyNumberFormat="1" applyFont="1" applyBorder="1"/>
    <xf numFmtId="2" fontId="1" fillId="0" borderId="3" xfId="0" applyNumberFormat="1" applyFont="1" applyBorder="1"/>
    <xf numFmtId="3" fontId="1" fillId="2" borderId="0" xfId="0" applyNumberFormat="1" applyFont="1" applyFill="1"/>
    <xf numFmtId="0" fontId="0" fillId="0" borderId="0" xfId="0" applyFill="1"/>
    <xf numFmtId="3" fontId="1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ont="1" applyFill="1"/>
    <xf numFmtId="0" fontId="1" fillId="0" borderId="0" xfId="0" applyFont="1" applyFill="1"/>
    <xf numFmtId="0" fontId="0" fillId="0" borderId="0" xfId="0" applyAlignment="1"/>
    <xf numFmtId="164" fontId="0" fillId="0" borderId="0" xfId="1" applyNumberFormat="1" applyFont="1"/>
    <xf numFmtId="165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D5D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"/>
  <sheetViews>
    <sheetView workbookViewId="0">
      <pane xSplit="1" ySplit="4" topLeftCell="B8" activePane="bottomRight" state="frozen"/>
      <selection pane="topRight" activeCell="B1" sqref="B1"/>
      <selection pane="bottomLeft" activeCell="A6" sqref="A6"/>
      <selection pane="bottomRight" activeCell="K23" sqref="K23"/>
    </sheetView>
  </sheetViews>
  <sheetFormatPr defaultRowHeight="15" x14ac:dyDescent="0.25"/>
  <cols>
    <col min="1" max="1" width="42.28515625" customWidth="1"/>
    <col min="2" max="2" width="14.28515625" bestFit="1" customWidth="1"/>
    <col min="3" max="4" width="13.85546875" bestFit="1" customWidth="1"/>
    <col min="5" max="5" width="13.85546875" style="21" bestFit="1" customWidth="1"/>
    <col min="6" max="9" width="13.85546875" bestFit="1" customWidth="1"/>
  </cols>
  <sheetData>
    <row r="1" spans="1:9" x14ac:dyDescent="0.25">
      <c r="A1" s="13" t="s">
        <v>68</v>
      </c>
      <c r="E1"/>
    </row>
    <row r="2" spans="1:9" x14ac:dyDescent="0.25">
      <c r="A2" s="13" t="s">
        <v>78</v>
      </c>
      <c r="E2"/>
    </row>
    <row r="3" spans="1:9" x14ac:dyDescent="0.25">
      <c r="A3" t="s">
        <v>69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29" t="s">
        <v>0</v>
      </c>
    </row>
    <row r="6" spans="1:9" x14ac:dyDescent="0.25">
      <c r="A6" s="30" t="s">
        <v>1</v>
      </c>
      <c r="B6" s="4">
        <f>SUM(B7:B11)</f>
        <v>9635182667</v>
      </c>
      <c r="C6" s="4">
        <f t="shared" ref="C6:I6" si="0">SUM(C7:C11)</f>
        <v>10118158864</v>
      </c>
      <c r="D6" s="4">
        <f t="shared" si="0"/>
        <v>10518105986</v>
      </c>
      <c r="E6" s="22">
        <f t="shared" si="0"/>
        <v>11556871571</v>
      </c>
      <c r="F6" s="4">
        <f t="shared" si="0"/>
        <v>11443262934</v>
      </c>
      <c r="G6" s="4">
        <f t="shared" si="0"/>
        <v>12104110773</v>
      </c>
      <c r="H6" s="4">
        <f t="shared" si="0"/>
        <v>13995010582</v>
      </c>
      <c r="I6" s="4">
        <f t="shared" si="0"/>
        <v>26793863440</v>
      </c>
    </row>
    <row r="7" spans="1:9" x14ac:dyDescent="0.25">
      <c r="A7" t="s">
        <v>2</v>
      </c>
      <c r="B7" s="8">
        <v>9372527737</v>
      </c>
      <c r="C7" s="1">
        <v>9361781880</v>
      </c>
      <c r="D7" s="1">
        <v>9478012241</v>
      </c>
      <c r="E7" s="23">
        <v>9921677186</v>
      </c>
      <c r="F7" s="8">
        <v>9856126601</v>
      </c>
      <c r="G7" s="8">
        <v>10747146750</v>
      </c>
      <c r="H7" s="8">
        <v>9563331957</v>
      </c>
      <c r="I7" s="8">
        <v>23142546283</v>
      </c>
    </row>
    <row r="8" spans="1:9" x14ac:dyDescent="0.25">
      <c r="A8" t="s">
        <v>30</v>
      </c>
      <c r="B8" s="8">
        <v>151596</v>
      </c>
      <c r="C8" s="1">
        <v>83707</v>
      </c>
      <c r="D8" s="1">
        <v>42671865</v>
      </c>
      <c r="E8" s="23">
        <v>38374145</v>
      </c>
      <c r="F8" s="8">
        <v>36225284</v>
      </c>
      <c r="G8" s="8">
        <v>31927564</v>
      </c>
      <c r="H8" s="8">
        <v>27629844</v>
      </c>
      <c r="I8" s="8">
        <v>48503285</v>
      </c>
    </row>
    <row r="9" spans="1:9" x14ac:dyDescent="0.25">
      <c r="A9" t="s">
        <v>47</v>
      </c>
      <c r="B9" s="8">
        <v>18474671</v>
      </c>
      <c r="C9" s="1">
        <v>47718801</v>
      </c>
      <c r="D9" s="1">
        <v>0</v>
      </c>
      <c r="E9" s="23"/>
      <c r="F9" s="8"/>
      <c r="G9" s="8"/>
    </row>
    <row r="10" spans="1:9" x14ac:dyDescent="0.25">
      <c r="A10" t="s">
        <v>18</v>
      </c>
      <c r="B10" s="8">
        <v>230528663</v>
      </c>
      <c r="C10" s="1">
        <v>257428476</v>
      </c>
      <c r="D10" s="1">
        <v>52120752</v>
      </c>
      <c r="E10" s="23">
        <v>27353337</v>
      </c>
      <c r="F10" s="1">
        <v>0</v>
      </c>
      <c r="G10" s="8">
        <v>0</v>
      </c>
      <c r="H10" s="8">
        <v>2841135643</v>
      </c>
      <c r="I10" s="8">
        <v>145804831</v>
      </c>
    </row>
    <row r="11" spans="1:9" x14ac:dyDescent="0.25">
      <c r="A11" t="s">
        <v>31</v>
      </c>
      <c r="B11" s="8">
        <v>13500000</v>
      </c>
      <c r="C11" s="8">
        <v>451146000</v>
      </c>
      <c r="D11" s="1">
        <v>945301128</v>
      </c>
      <c r="E11" s="23">
        <v>1569466903</v>
      </c>
      <c r="F11" s="8">
        <v>1550911049</v>
      </c>
      <c r="G11" s="8">
        <v>1325036459</v>
      </c>
      <c r="H11" s="8">
        <v>1562913138</v>
      </c>
      <c r="I11" s="8">
        <v>3457009041</v>
      </c>
    </row>
    <row r="12" spans="1:9" x14ac:dyDescent="0.25">
      <c r="B12" s="8"/>
      <c r="C12" s="8"/>
      <c r="D12" s="1"/>
      <c r="E12" s="23"/>
      <c r="F12" s="8"/>
      <c r="G12" s="8"/>
    </row>
    <row r="13" spans="1:9" x14ac:dyDescent="0.25">
      <c r="D13" s="1"/>
      <c r="E13" s="23"/>
      <c r="F13" s="1"/>
      <c r="G13" s="1"/>
    </row>
    <row r="14" spans="1:9" x14ac:dyDescent="0.25">
      <c r="A14" s="30" t="s">
        <v>3</v>
      </c>
      <c r="B14" s="4">
        <f>SUM(B15:B21)</f>
        <v>17209029120</v>
      </c>
      <c r="C14" s="4">
        <f t="shared" ref="C14:I14" si="1">SUM(C15:C21)</f>
        <v>18037267453</v>
      </c>
      <c r="D14" s="4">
        <f t="shared" si="1"/>
        <v>21863360607</v>
      </c>
      <c r="E14" s="22">
        <f t="shared" si="1"/>
        <v>16927661590</v>
      </c>
      <c r="F14" s="4">
        <f t="shared" si="1"/>
        <v>21087276161</v>
      </c>
      <c r="G14" s="4">
        <f t="shared" si="1"/>
        <v>25503664368</v>
      </c>
      <c r="H14" s="4">
        <f t="shared" si="1"/>
        <v>31685544730</v>
      </c>
      <c r="I14" s="4">
        <f t="shared" si="1"/>
        <v>39014321355</v>
      </c>
    </row>
    <row r="15" spans="1:9" x14ac:dyDescent="0.25">
      <c r="A15" s="7" t="s">
        <v>15</v>
      </c>
      <c r="B15" s="8">
        <v>8971000</v>
      </c>
      <c r="C15" s="8">
        <v>33672752</v>
      </c>
      <c r="D15" s="8">
        <v>254178594</v>
      </c>
      <c r="E15" s="24">
        <v>270424930</v>
      </c>
      <c r="F15" s="8">
        <v>393152273</v>
      </c>
      <c r="G15" s="8">
        <v>496529288</v>
      </c>
      <c r="H15" s="8">
        <v>323908621</v>
      </c>
      <c r="I15" s="8">
        <v>495102221</v>
      </c>
    </row>
    <row r="16" spans="1:9" x14ac:dyDescent="0.25">
      <c r="A16" t="s">
        <v>12</v>
      </c>
      <c r="B16" s="8">
        <v>9803259163</v>
      </c>
      <c r="C16" s="1">
        <v>7883356183</v>
      </c>
      <c r="D16" s="8">
        <v>13627336725</v>
      </c>
      <c r="E16" s="24">
        <v>8773744844</v>
      </c>
      <c r="F16" s="8">
        <v>6855554513</v>
      </c>
      <c r="G16" s="8">
        <v>8980713498</v>
      </c>
      <c r="H16" s="8">
        <v>14451900658</v>
      </c>
      <c r="I16" s="8">
        <v>14990097612</v>
      </c>
    </row>
    <row r="17" spans="1:9" x14ac:dyDescent="0.25">
      <c r="A17" t="s">
        <v>13</v>
      </c>
      <c r="B17" s="1">
        <v>3903919192</v>
      </c>
      <c r="C17" s="1">
        <v>4853971631</v>
      </c>
      <c r="D17" s="1">
        <v>2973028898</v>
      </c>
      <c r="E17" s="23">
        <v>2545202973</v>
      </c>
      <c r="F17" s="1">
        <v>3471156709</v>
      </c>
      <c r="G17" s="1">
        <v>4354600097</v>
      </c>
      <c r="H17" s="1">
        <v>6460423147</v>
      </c>
      <c r="I17" s="1">
        <v>10131693870</v>
      </c>
    </row>
    <row r="18" spans="1:9" x14ac:dyDescent="0.25">
      <c r="A18" t="s">
        <v>54</v>
      </c>
      <c r="B18" s="1"/>
      <c r="C18" s="1"/>
      <c r="D18" s="1">
        <v>3040570533</v>
      </c>
      <c r="E18" s="23">
        <v>2358219806</v>
      </c>
      <c r="F18" s="1">
        <v>6839313744</v>
      </c>
      <c r="G18" s="1">
        <v>9648559106</v>
      </c>
      <c r="I18" s="1">
        <v>8505954818</v>
      </c>
    </row>
    <row r="19" spans="1:9" x14ac:dyDescent="0.25">
      <c r="A19" t="s">
        <v>32</v>
      </c>
      <c r="B19" s="1">
        <v>1193645518</v>
      </c>
      <c r="C19" s="1">
        <v>3148249274</v>
      </c>
      <c r="D19" s="1">
        <v>0</v>
      </c>
      <c r="E19" s="23"/>
      <c r="F19" s="1"/>
      <c r="G19" s="1"/>
      <c r="H19" s="1">
        <v>6970340553</v>
      </c>
    </row>
    <row r="20" spans="1:9" x14ac:dyDescent="0.25">
      <c r="A20" t="s">
        <v>14</v>
      </c>
      <c r="B20" s="1">
        <v>1174816668</v>
      </c>
      <c r="C20" s="1">
        <v>1343746999</v>
      </c>
      <c r="D20" s="1">
        <v>1394394506</v>
      </c>
      <c r="E20" s="23">
        <v>2438950252</v>
      </c>
      <c r="F20" s="1">
        <v>3352058656</v>
      </c>
      <c r="G20" s="1">
        <v>1945407207</v>
      </c>
      <c r="H20" s="1">
        <v>2954281030</v>
      </c>
      <c r="I20" s="1">
        <v>3976716412</v>
      </c>
    </row>
    <row r="21" spans="1:9" x14ac:dyDescent="0.25">
      <c r="A21" t="s">
        <v>4</v>
      </c>
      <c r="B21" s="1">
        <v>1124417579</v>
      </c>
      <c r="C21" s="1">
        <v>774270614</v>
      </c>
      <c r="D21" s="1">
        <v>573851351</v>
      </c>
      <c r="E21" s="23">
        <v>541118785</v>
      </c>
      <c r="F21" s="1">
        <v>176040266</v>
      </c>
      <c r="G21" s="1">
        <v>77855172</v>
      </c>
      <c r="H21" s="1">
        <v>524690721</v>
      </c>
      <c r="I21" s="1">
        <v>914756422</v>
      </c>
    </row>
    <row r="22" spans="1:9" x14ac:dyDescent="0.25">
      <c r="D22" s="1"/>
      <c r="E22" s="23"/>
      <c r="F22" s="1"/>
      <c r="G22" s="1"/>
    </row>
    <row r="23" spans="1:9" x14ac:dyDescent="0.25">
      <c r="A23" s="2"/>
      <c r="B23" s="4">
        <f>B6+B14+1</f>
        <v>26844211788</v>
      </c>
      <c r="C23" s="4">
        <f>C6+C14+1</f>
        <v>28155426318</v>
      </c>
      <c r="D23" s="4">
        <f t="shared" ref="D23:I23" si="2">D6+D14</f>
        <v>32381466593</v>
      </c>
      <c r="E23" s="22">
        <f t="shared" si="2"/>
        <v>28484533161</v>
      </c>
      <c r="F23" s="4">
        <f t="shared" si="2"/>
        <v>32530539095</v>
      </c>
      <c r="G23" s="4">
        <f t="shared" si="2"/>
        <v>37607775141</v>
      </c>
      <c r="H23" s="4">
        <f t="shared" si="2"/>
        <v>45680555312</v>
      </c>
      <c r="I23" s="4">
        <f t="shared" si="2"/>
        <v>65808184795</v>
      </c>
    </row>
    <row r="24" spans="1:9" x14ac:dyDescent="0.25">
      <c r="G24" s="1"/>
    </row>
    <row r="25" spans="1:9" ht="15.75" x14ac:dyDescent="0.25">
      <c r="A25" s="31" t="s">
        <v>70</v>
      </c>
    </row>
    <row r="26" spans="1:9" ht="15.75" x14ac:dyDescent="0.25">
      <c r="A26" s="32" t="s">
        <v>71</v>
      </c>
    </row>
    <row r="27" spans="1:9" x14ac:dyDescent="0.25">
      <c r="A27" s="30" t="s">
        <v>72</v>
      </c>
      <c r="B27" s="4">
        <f>SUM(B28:B30)</f>
        <v>1560323625</v>
      </c>
      <c r="C27" s="4">
        <f t="shared" ref="C27" si="3">SUM(C28:C30)</f>
        <v>1520165489</v>
      </c>
      <c r="D27" s="4">
        <f t="shared" ref="D27" si="4">SUM(D28:D30)</f>
        <v>1556837261</v>
      </c>
      <c r="E27" s="22">
        <f t="shared" ref="E27" si="5">SUM(E28:E30)</f>
        <v>1965654379</v>
      </c>
      <c r="F27" s="4">
        <f t="shared" ref="F27" si="6">SUM(F28:F30)</f>
        <v>2937649466</v>
      </c>
      <c r="G27" s="4">
        <f t="shared" ref="G27:I27" si="7">SUM(G28:G30)</f>
        <v>2427749618</v>
      </c>
      <c r="H27" s="4">
        <f t="shared" si="7"/>
        <v>3072279686</v>
      </c>
      <c r="I27" s="4">
        <f t="shared" si="7"/>
        <v>11022783557</v>
      </c>
    </row>
    <row r="28" spans="1:9" x14ac:dyDescent="0.25">
      <c r="A28" s="7" t="s">
        <v>49</v>
      </c>
      <c r="B28" s="8">
        <v>977061308</v>
      </c>
      <c r="C28" s="8">
        <v>711803061</v>
      </c>
      <c r="D28" s="8">
        <v>614600476</v>
      </c>
      <c r="E28" s="24">
        <v>659385605</v>
      </c>
      <c r="F28" s="8">
        <v>1613237376</v>
      </c>
      <c r="G28" s="8">
        <v>1117900968</v>
      </c>
      <c r="H28" s="8">
        <v>1777555668</v>
      </c>
      <c r="I28" s="8">
        <v>9067948647</v>
      </c>
    </row>
    <row r="29" spans="1:9" x14ac:dyDescent="0.25">
      <c r="A29" s="7" t="s">
        <v>50</v>
      </c>
      <c r="B29" s="8">
        <v>23552640</v>
      </c>
      <c r="C29" s="8">
        <v>36783181</v>
      </c>
      <c r="D29" s="8">
        <v>53029475</v>
      </c>
      <c r="E29" s="24">
        <v>74583446</v>
      </c>
      <c r="F29" s="8">
        <v>77869987</v>
      </c>
      <c r="G29" s="8">
        <v>98761816</v>
      </c>
      <c r="H29" s="8">
        <v>136970002</v>
      </c>
      <c r="I29" s="8">
        <v>164439863</v>
      </c>
    </row>
    <row r="30" spans="1:9" x14ac:dyDescent="0.25">
      <c r="A30" t="s">
        <v>48</v>
      </c>
      <c r="B30" s="1">
        <v>559709677</v>
      </c>
      <c r="C30" s="1">
        <v>771579247</v>
      </c>
      <c r="D30" s="1">
        <v>889207310</v>
      </c>
      <c r="E30" s="24">
        <v>1231685328</v>
      </c>
      <c r="F30" s="1">
        <v>1246542103</v>
      </c>
      <c r="G30" s="1">
        <v>1211086834</v>
      </c>
      <c r="H30" s="1">
        <v>1157754016</v>
      </c>
      <c r="I30" s="1">
        <v>1790395047</v>
      </c>
    </row>
    <row r="31" spans="1:9" x14ac:dyDescent="0.25">
      <c r="D31" s="1"/>
      <c r="E31" s="23"/>
      <c r="F31" s="1"/>
    </row>
    <row r="32" spans="1:9" x14ac:dyDescent="0.25">
      <c r="A32" s="30" t="s">
        <v>73</v>
      </c>
      <c r="B32" s="4">
        <f>SUM(B33:B42)</f>
        <v>18836298208</v>
      </c>
      <c r="C32" s="4">
        <f t="shared" ref="C32:I32" si="8">SUM(C33:C42)</f>
        <v>19104954217</v>
      </c>
      <c r="D32" s="4">
        <f t="shared" si="8"/>
        <v>22055775460</v>
      </c>
      <c r="E32" s="22">
        <f t="shared" si="8"/>
        <v>16149084207</v>
      </c>
      <c r="F32" s="4">
        <f t="shared" si="8"/>
        <v>18991066107</v>
      </c>
      <c r="G32" s="4">
        <f t="shared" si="8"/>
        <v>23549726842</v>
      </c>
      <c r="H32" s="4">
        <f t="shared" si="8"/>
        <v>29799375094</v>
      </c>
      <c r="I32" s="4">
        <f t="shared" si="8"/>
        <v>33888181620</v>
      </c>
    </row>
    <row r="33" spans="1:9" x14ac:dyDescent="0.25">
      <c r="A33" t="s">
        <v>34</v>
      </c>
      <c r="B33" s="1">
        <v>0</v>
      </c>
      <c r="C33" s="1">
        <v>0</v>
      </c>
      <c r="D33" s="1">
        <v>53285610</v>
      </c>
      <c r="E33" s="23">
        <v>61486527</v>
      </c>
      <c r="F33" s="1">
        <v>91190699</v>
      </c>
      <c r="G33" s="1">
        <v>103026404</v>
      </c>
      <c r="H33" s="1">
        <v>5767311018</v>
      </c>
      <c r="I33" s="1">
        <v>3361610352</v>
      </c>
    </row>
    <row r="34" spans="1:9" x14ac:dyDescent="0.25">
      <c r="A34" t="s">
        <v>19</v>
      </c>
      <c r="B34" s="1">
        <v>18057880435</v>
      </c>
      <c r="C34" s="1">
        <v>17258619203</v>
      </c>
      <c r="D34" s="1">
        <v>20676016939</v>
      </c>
      <c r="E34" s="23">
        <v>14708174314</v>
      </c>
      <c r="F34" s="1">
        <v>16264707464</v>
      </c>
      <c r="G34" s="1">
        <v>21346253998</v>
      </c>
      <c r="H34" s="1">
        <v>19295024003</v>
      </c>
      <c r="I34" s="1">
        <v>20457420060</v>
      </c>
    </row>
    <row r="35" spans="1:9" x14ac:dyDescent="0.25">
      <c r="A35" t="s">
        <v>103</v>
      </c>
      <c r="B35">
        <v>0</v>
      </c>
      <c r="C35" s="1">
        <v>0</v>
      </c>
      <c r="D35" s="1">
        <v>0</v>
      </c>
      <c r="E35" s="23">
        <v>0</v>
      </c>
      <c r="F35" s="1">
        <v>0</v>
      </c>
      <c r="G35" s="1">
        <v>0</v>
      </c>
      <c r="H35" s="1">
        <v>0</v>
      </c>
      <c r="I35" s="1">
        <v>2294041868</v>
      </c>
    </row>
    <row r="36" spans="1:9" x14ac:dyDescent="0.25">
      <c r="A36" t="s">
        <v>46</v>
      </c>
      <c r="B36">
        <v>0</v>
      </c>
      <c r="C36" s="1">
        <v>350000</v>
      </c>
      <c r="D36" s="1">
        <v>1645134</v>
      </c>
      <c r="E36" s="23">
        <v>0</v>
      </c>
      <c r="F36" s="1">
        <v>20234964</v>
      </c>
      <c r="G36" s="1">
        <v>59622907</v>
      </c>
      <c r="H36" s="1">
        <v>1093625713</v>
      </c>
      <c r="I36" s="1"/>
    </row>
    <row r="37" spans="1:9" x14ac:dyDescent="0.25">
      <c r="A37" t="s">
        <v>63</v>
      </c>
      <c r="C37" s="1"/>
      <c r="D37" s="1"/>
      <c r="E37" s="23"/>
      <c r="F37" s="1"/>
      <c r="G37" s="1"/>
      <c r="H37" s="1">
        <v>1540077748</v>
      </c>
      <c r="I37" s="1">
        <v>4924790194</v>
      </c>
    </row>
    <row r="38" spans="1:9" x14ac:dyDescent="0.25">
      <c r="A38" t="s">
        <v>20</v>
      </c>
      <c r="B38" s="1">
        <v>421467565</v>
      </c>
      <c r="C38" s="1">
        <v>460008178</v>
      </c>
      <c r="D38" s="1">
        <v>424159111</v>
      </c>
      <c r="E38" s="23">
        <v>257170277</v>
      </c>
      <c r="F38" s="1">
        <v>366375912</v>
      </c>
      <c r="G38" s="1">
        <v>314217165</v>
      </c>
      <c r="H38" s="1">
        <v>461123854</v>
      </c>
      <c r="I38" s="1">
        <v>1011064184</v>
      </c>
    </row>
    <row r="39" spans="1:9" x14ac:dyDescent="0.25">
      <c r="A39" t="s">
        <v>51</v>
      </c>
      <c r="B39" s="1">
        <v>72043712</v>
      </c>
      <c r="C39" s="1">
        <v>496867314</v>
      </c>
      <c r="D39" s="1">
        <v>495092588</v>
      </c>
      <c r="E39" s="23">
        <v>560347182</v>
      </c>
      <c r="F39" s="1">
        <v>1548978450</v>
      </c>
      <c r="G39" s="1">
        <v>1074981753</v>
      </c>
    </row>
    <row r="40" spans="1:9" x14ac:dyDescent="0.25">
      <c r="A40" t="s">
        <v>21</v>
      </c>
      <c r="B40" s="1">
        <v>0</v>
      </c>
      <c r="C40" s="1"/>
      <c r="D40" s="1"/>
      <c r="E40" s="23"/>
      <c r="F40" s="1"/>
      <c r="G40" s="1"/>
      <c r="H40" s="1">
        <v>957113965</v>
      </c>
      <c r="I40" s="1">
        <v>732845493</v>
      </c>
    </row>
    <row r="41" spans="1:9" x14ac:dyDescent="0.25">
      <c r="A41" t="s">
        <v>22</v>
      </c>
      <c r="B41" s="1">
        <v>78799730</v>
      </c>
      <c r="C41" s="1">
        <v>104486564</v>
      </c>
      <c r="D41" s="1">
        <v>91670284</v>
      </c>
      <c r="E41" s="23">
        <v>145656791</v>
      </c>
      <c r="F41" s="1">
        <v>212671072</v>
      </c>
      <c r="G41" s="1">
        <v>136181349</v>
      </c>
      <c r="H41" s="1">
        <v>109253966</v>
      </c>
      <c r="I41" s="1">
        <v>107383636</v>
      </c>
    </row>
    <row r="42" spans="1:9" x14ac:dyDescent="0.25">
      <c r="A42" t="s">
        <v>23</v>
      </c>
      <c r="B42" s="1">
        <v>206106766</v>
      </c>
      <c r="C42" s="1">
        <v>784622958</v>
      </c>
      <c r="D42" s="1">
        <v>313905794</v>
      </c>
      <c r="E42" s="23">
        <v>416249116</v>
      </c>
      <c r="F42" s="1">
        <v>486907546</v>
      </c>
      <c r="G42" s="1">
        <v>515443266</v>
      </c>
      <c r="H42" s="1">
        <v>575844827</v>
      </c>
      <c r="I42" s="1">
        <v>999025833</v>
      </c>
    </row>
    <row r="43" spans="1:9" x14ac:dyDescent="0.25">
      <c r="A43" s="2"/>
      <c r="B43" s="4">
        <f>B27+B32</f>
        <v>20396621833</v>
      </c>
      <c r="C43" s="4">
        <f t="shared" ref="C43:I43" si="9">C27+C32</f>
        <v>20625119706</v>
      </c>
      <c r="D43" s="4">
        <f t="shared" si="9"/>
        <v>23612612721</v>
      </c>
      <c r="E43" s="22">
        <f t="shared" si="9"/>
        <v>18114738586</v>
      </c>
      <c r="F43" s="4">
        <f t="shared" si="9"/>
        <v>21928715573</v>
      </c>
      <c r="G43" s="4">
        <f t="shared" si="9"/>
        <v>25977476460</v>
      </c>
      <c r="H43" s="4">
        <f t="shared" si="9"/>
        <v>32871654780</v>
      </c>
      <c r="I43" s="4">
        <f t="shared" si="9"/>
        <v>44910965177</v>
      </c>
    </row>
    <row r="44" spans="1:9" x14ac:dyDescent="0.25">
      <c r="A44" s="2"/>
      <c r="B44" s="2"/>
      <c r="C44" s="2"/>
      <c r="D44" s="2"/>
      <c r="E44" s="25"/>
      <c r="F44" s="2"/>
    </row>
    <row r="45" spans="1:9" x14ac:dyDescent="0.25">
      <c r="A45" s="30" t="s">
        <v>74</v>
      </c>
      <c r="B45" s="4"/>
      <c r="C45" s="4"/>
      <c r="D45" s="4"/>
      <c r="E45" s="22"/>
      <c r="F45" s="4"/>
      <c r="G45" s="4"/>
      <c r="H45" s="4"/>
      <c r="I45" s="4"/>
    </row>
    <row r="46" spans="1:9" x14ac:dyDescent="0.25">
      <c r="A46" t="s">
        <v>5</v>
      </c>
      <c r="B46" s="1">
        <v>3255000000</v>
      </c>
      <c r="C46" s="1">
        <v>3417750000</v>
      </c>
      <c r="D46" s="1">
        <v>3417750000</v>
      </c>
      <c r="E46" s="23">
        <v>3417750000</v>
      </c>
      <c r="F46" s="1">
        <v>3417750000</v>
      </c>
      <c r="G46" s="1">
        <v>3417750000</v>
      </c>
      <c r="H46" s="1">
        <v>3417750000</v>
      </c>
      <c r="I46" s="1">
        <v>3759525000</v>
      </c>
    </row>
    <row r="47" spans="1:9" x14ac:dyDescent="0.25">
      <c r="A47" t="s">
        <v>6</v>
      </c>
      <c r="B47" s="1">
        <v>432208879</v>
      </c>
      <c r="C47" s="1">
        <v>1362612936</v>
      </c>
      <c r="D47" s="1">
        <v>2609417357</v>
      </c>
      <c r="E47" s="23">
        <v>4215356323</v>
      </c>
      <c r="F47" s="1">
        <v>4458086923</v>
      </c>
      <c r="G47" s="1">
        <v>5503470464</v>
      </c>
      <c r="H47" s="1">
        <v>2613852170</v>
      </c>
      <c r="I47" s="1">
        <v>9196763654</v>
      </c>
    </row>
    <row r="48" spans="1:9" x14ac:dyDescent="0.25">
      <c r="A48" t="s">
        <v>33</v>
      </c>
      <c r="B48" s="1">
        <v>2669085851</v>
      </c>
      <c r="C48" s="1">
        <v>2651613249</v>
      </c>
      <c r="D48" s="1">
        <v>2635014277</v>
      </c>
      <c r="E48" s="23">
        <v>2629576682</v>
      </c>
      <c r="F48" s="1">
        <v>2621828110</v>
      </c>
      <c r="G48" s="1">
        <v>2601996609</v>
      </c>
      <c r="H48" s="1">
        <v>6777298362</v>
      </c>
      <c r="I48" s="1">
        <v>7940930964</v>
      </c>
    </row>
    <row r="49" spans="1:9" s="2" customFormat="1" x14ac:dyDescent="0.25">
      <c r="B49" s="4">
        <f>SUM(B46:B48)</f>
        <v>6356294730</v>
      </c>
      <c r="C49" s="4">
        <f t="shared" ref="C49:I49" si="10">SUM(C46:C48)</f>
        <v>7431976185</v>
      </c>
      <c r="D49" s="4">
        <f t="shared" si="10"/>
        <v>8662181634</v>
      </c>
      <c r="E49" s="22">
        <f t="shared" si="10"/>
        <v>10262683005</v>
      </c>
      <c r="F49" s="4">
        <f t="shared" si="10"/>
        <v>10497665033</v>
      </c>
      <c r="G49" s="4">
        <f t="shared" si="10"/>
        <v>11523217073</v>
      </c>
      <c r="H49" s="4">
        <f t="shared" si="10"/>
        <v>12808900532</v>
      </c>
      <c r="I49" s="4">
        <f t="shared" si="10"/>
        <v>20897219618</v>
      </c>
    </row>
    <row r="50" spans="1:9" x14ac:dyDescent="0.25">
      <c r="A50" s="30" t="s">
        <v>75</v>
      </c>
      <c r="B50" s="1">
        <v>91295226</v>
      </c>
      <c r="C50" s="1">
        <v>98330428</v>
      </c>
      <c r="D50" s="1">
        <v>106672238</v>
      </c>
      <c r="E50" s="23">
        <v>107111570</v>
      </c>
      <c r="F50" s="1">
        <v>104158489</v>
      </c>
      <c r="G50" s="1">
        <v>107081608</v>
      </c>
      <c r="H50" s="1">
        <v>0</v>
      </c>
      <c r="I50" s="1"/>
    </row>
    <row r="51" spans="1:9" s="2" customFormat="1" x14ac:dyDescent="0.25">
      <c r="B51" s="4">
        <f>SUM(B49:B50)</f>
        <v>6447589956</v>
      </c>
      <c r="C51" s="4">
        <f t="shared" ref="C51:I51" si="11">SUM(C49:C50)</f>
        <v>7530306613</v>
      </c>
      <c r="D51" s="4">
        <f t="shared" si="11"/>
        <v>8768853872</v>
      </c>
      <c r="E51" s="22">
        <f t="shared" si="11"/>
        <v>10369794575</v>
      </c>
      <c r="F51" s="22">
        <f t="shared" si="11"/>
        <v>10601823522</v>
      </c>
      <c r="G51" s="22">
        <f t="shared" si="11"/>
        <v>11630298681</v>
      </c>
      <c r="H51" s="4">
        <f t="shared" si="11"/>
        <v>12808900532</v>
      </c>
      <c r="I51" s="4">
        <f t="shared" si="11"/>
        <v>20897219618</v>
      </c>
    </row>
    <row r="52" spans="1:9" x14ac:dyDescent="0.25">
      <c r="E52" s="23"/>
      <c r="F52" s="1"/>
    </row>
    <row r="53" spans="1:9" x14ac:dyDescent="0.25">
      <c r="A53" s="2"/>
      <c r="B53" s="4">
        <f>B43+B51-1</f>
        <v>26844211788</v>
      </c>
      <c r="C53" s="4">
        <f>C43+C51-1</f>
        <v>28155426318</v>
      </c>
      <c r="D53" s="4">
        <f t="shared" ref="D53:I53" si="12">D43+D51</f>
        <v>32381466593</v>
      </c>
      <c r="E53" s="22">
        <f t="shared" si="12"/>
        <v>28484533161</v>
      </c>
      <c r="F53" s="4">
        <f t="shared" si="12"/>
        <v>32530539095</v>
      </c>
      <c r="G53" s="4">
        <f t="shared" si="12"/>
        <v>37607775141</v>
      </c>
      <c r="H53" s="4">
        <f t="shared" si="12"/>
        <v>45680555312</v>
      </c>
      <c r="I53" s="4">
        <f t="shared" si="12"/>
        <v>65808184795</v>
      </c>
    </row>
    <row r="55" spans="1:9" x14ac:dyDescent="0.25">
      <c r="A55" s="33" t="s">
        <v>76</v>
      </c>
      <c r="B55" s="14">
        <f t="shared" ref="B55:I55" si="13">B51/(B46/10)</f>
        <v>19.808264073732719</v>
      </c>
      <c r="C55" s="14">
        <f t="shared" si="13"/>
        <v>22.032935741350304</v>
      </c>
      <c r="D55" s="14">
        <f t="shared" si="13"/>
        <v>25.656803078048423</v>
      </c>
      <c r="E55" s="14">
        <f t="shared" si="13"/>
        <v>30.340997951868921</v>
      </c>
      <c r="F55" s="14">
        <f t="shared" si="13"/>
        <v>31.019891806012726</v>
      </c>
      <c r="G55" s="14">
        <f t="shared" si="13"/>
        <v>34.029108861092823</v>
      </c>
      <c r="H55" s="14">
        <f t="shared" si="13"/>
        <v>37.477581836003218</v>
      </c>
      <c r="I55" s="14">
        <f t="shared" si="13"/>
        <v>55.584733757589056</v>
      </c>
    </row>
    <row r="56" spans="1:9" x14ac:dyDescent="0.25">
      <c r="A56" s="33" t="s">
        <v>77</v>
      </c>
      <c r="B56" s="1">
        <f>B46/10</f>
        <v>325500000</v>
      </c>
      <c r="C56" s="1">
        <f t="shared" ref="C56:I56" si="14">C46/10</f>
        <v>341775000</v>
      </c>
      <c r="D56" s="1">
        <f t="shared" si="14"/>
        <v>341775000</v>
      </c>
      <c r="E56" s="1">
        <f t="shared" si="14"/>
        <v>341775000</v>
      </c>
      <c r="F56" s="1">
        <f t="shared" si="14"/>
        <v>341775000</v>
      </c>
      <c r="G56" s="1">
        <f t="shared" si="14"/>
        <v>341775000</v>
      </c>
      <c r="H56" s="1">
        <f t="shared" si="14"/>
        <v>341775000</v>
      </c>
      <c r="I56" s="1">
        <f t="shared" si="14"/>
        <v>375952500</v>
      </c>
    </row>
    <row r="59" spans="1:9" x14ac:dyDescent="0.25">
      <c r="F59" s="1"/>
      <c r="G59" s="1"/>
      <c r="H59" s="1"/>
      <c r="I5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5"/>
  <sheetViews>
    <sheetView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G28" sqref="G28"/>
    </sheetView>
  </sheetViews>
  <sheetFormatPr defaultRowHeight="15" x14ac:dyDescent="0.25"/>
  <cols>
    <col min="1" max="1" width="34.140625" customWidth="1"/>
    <col min="2" max="7" width="14.5703125" bestFit="1" customWidth="1"/>
    <col min="8" max="9" width="13.85546875" bestFit="1" customWidth="1"/>
  </cols>
  <sheetData>
    <row r="1" spans="1:13" x14ac:dyDescent="0.25">
      <c r="A1" s="13" t="s">
        <v>68</v>
      </c>
    </row>
    <row r="2" spans="1:13" x14ac:dyDescent="0.25">
      <c r="A2" s="13" t="s">
        <v>79</v>
      </c>
    </row>
    <row r="3" spans="1:13" x14ac:dyDescent="0.25">
      <c r="A3" t="s">
        <v>69</v>
      </c>
      <c r="B3" s="2"/>
      <c r="C3" s="2"/>
      <c r="D3" s="2"/>
      <c r="E3" s="2"/>
      <c r="F3" s="2"/>
      <c r="G3" s="2"/>
      <c r="H3" s="2"/>
      <c r="I3" s="2"/>
    </row>
    <row r="4" spans="1:13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3" x14ac:dyDescent="0.25">
      <c r="A5" s="33" t="s">
        <v>80</v>
      </c>
      <c r="B5" s="1">
        <v>38262395136</v>
      </c>
      <c r="C5" s="1">
        <v>36294868280</v>
      </c>
      <c r="D5" s="1">
        <v>38571105303</v>
      </c>
      <c r="E5" s="1">
        <v>33493228651</v>
      </c>
      <c r="F5" s="1">
        <v>20066076442</v>
      </c>
      <c r="G5" s="1">
        <v>37996410539</v>
      </c>
      <c r="H5" s="1">
        <v>48289925736</v>
      </c>
      <c r="I5" s="1">
        <v>61060152014</v>
      </c>
    </row>
    <row r="6" spans="1:13" x14ac:dyDescent="0.25">
      <c r="A6" t="s">
        <v>10</v>
      </c>
      <c r="B6" s="5">
        <v>35786858382</v>
      </c>
      <c r="C6" s="5">
        <v>32466554850</v>
      </c>
      <c r="D6" s="5">
        <v>35083090919</v>
      </c>
      <c r="E6" s="5">
        <v>28678277200</v>
      </c>
      <c r="F6" s="5">
        <v>16735003517</v>
      </c>
      <c r="G6" s="5">
        <v>33439115539</v>
      </c>
      <c r="H6" s="1">
        <v>43410757954</v>
      </c>
      <c r="I6" s="1">
        <v>56008238101</v>
      </c>
      <c r="J6" s="1"/>
      <c r="K6" s="1"/>
      <c r="L6" s="1"/>
      <c r="M6" s="1"/>
    </row>
    <row r="7" spans="1:13" x14ac:dyDescent="0.25">
      <c r="A7" s="33" t="s">
        <v>7</v>
      </c>
      <c r="B7" s="4">
        <f>B5-B6</f>
        <v>2475536754</v>
      </c>
      <c r="C7" s="4">
        <f t="shared" ref="C7:I7" si="0">C5-C6</f>
        <v>3828313430</v>
      </c>
      <c r="D7" s="4">
        <f t="shared" si="0"/>
        <v>3488014384</v>
      </c>
      <c r="E7" s="4">
        <f t="shared" si="0"/>
        <v>4814951451</v>
      </c>
      <c r="F7" s="4">
        <f t="shared" si="0"/>
        <v>3331072925</v>
      </c>
      <c r="G7" s="4">
        <f t="shared" si="0"/>
        <v>4557295000</v>
      </c>
      <c r="H7" s="16">
        <f t="shared" si="0"/>
        <v>4879167782</v>
      </c>
      <c r="I7" s="16">
        <f t="shared" si="0"/>
        <v>5051913913</v>
      </c>
    </row>
    <row r="8" spans="1:13" x14ac:dyDescent="0.25">
      <c r="A8" s="2"/>
      <c r="B8" s="2"/>
      <c r="C8" s="2"/>
      <c r="D8" s="4"/>
      <c r="E8" s="4"/>
      <c r="F8" s="4"/>
      <c r="G8" s="4"/>
      <c r="H8" s="4"/>
      <c r="I8" s="4"/>
    </row>
    <row r="9" spans="1:13" x14ac:dyDescent="0.25">
      <c r="A9" s="33" t="s">
        <v>81</v>
      </c>
      <c r="B9" s="4">
        <f t="shared" ref="B9:G9" si="1">B10+B11</f>
        <v>773904741</v>
      </c>
      <c r="C9" s="4">
        <f t="shared" si="1"/>
        <v>972793163</v>
      </c>
      <c r="D9" s="4">
        <f t="shared" si="1"/>
        <v>956338967</v>
      </c>
      <c r="E9" s="4">
        <f t="shared" si="1"/>
        <v>1161615276</v>
      </c>
      <c r="F9" s="4">
        <f t="shared" si="1"/>
        <v>757318957</v>
      </c>
      <c r="G9" s="4">
        <f t="shared" si="1"/>
        <v>1306036672</v>
      </c>
      <c r="H9" s="4">
        <f t="shared" ref="H9:I9" si="2">H10+H11</f>
        <v>1713334215</v>
      </c>
      <c r="I9" s="4">
        <f t="shared" si="2"/>
        <v>1699056289</v>
      </c>
    </row>
    <row r="10" spans="1:13" x14ac:dyDescent="0.25">
      <c r="A10" t="s">
        <v>24</v>
      </c>
      <c r="B10" s="8">
        <v>509829190</v>
      </c>
      <c r="C10" s="8">
        <v>683970583</v>
      </c>
      <c r="D10" s="1">
        <v>672978687</v>
      </c>
      <c r="E10" s="1">
        <v>858647893</v>
      </c>
      <c r="F10" s="8">
        <v>591086940</v>
      </c>
      <c r="G10" s="1">
        <v>938883694</v>
      </c>
      <c r="H10" s="1">
        <v>1304112525</v>
      </c>
      <c r="I10" s="1">
        <v>1227104692</v>
      </c>
      <c r="J10" s="1"/>
      <c r="K10" s="1"/>
      <c r="L10" s="1"/>
      <c r="M10" s="1"/>
    </row>
    <row r="11" spans="1:13" x14ac:dyDescent="0.25">
      <c r="A11" s="7" t="s">
        <v>25</v>
      </c>
      <c r="B11" s="8">
        <v>264075551</v>
      </c>
      <c r="C11" s="1">
        <v>288822580</v>
      </c>
      <c r="D11" s="1">
        <v>283360280</v>
      </c>
      <c r="E11" s="1">
        <v>302967383</v>
      </c>
      <c r="F11" s="1">
        <v>166232017</v>
      </c>
      <c r="G11" s="1">
        <v>367152978</v>
      </c>
      <c r="H11" s="1">
        <v>409221690</v>
      </c>
      <c r="I11" s="1">
        <v>471951597</v>
      </c>
      <c r="J11" s="1"/>
      <c r="K11" s="1"/>
      <c r="L11" s="1"/>
      <c r="M11" s="1"/>
    </row>
    <row r="12" spans="1:13" x14ac:dyDescent="0.25">
      <c r="A12" s="7"/>
      <c r="B12" s="8"/>
      <c r="C12" s="1"/>
      <c r="D12" s="1"/>
      <c r="E12" s="1"/>
      <c r="F12" s="1"/>
      <c r="G12" s="1"/>
    </row>
    <row r="13" spans="1:13" x14ac:dyDescent="0.25">
      <c r="A13" s="7" t="s">
        <v>26</v>
      </c>
      <c r="B13" s="8">
        <v>2130743</v>
      </c>
      <c r="C13" s="1">
        <v>5165110</v>
      </c>
      <c r="D13" s="1">
        <v>16361164</v>
      </c>
      <c r="E13" s="1">
        <v>29617616</v>
      </c>
      <c r="F13" s="1">
        <v>13053810</v>
      </c>
      <c r="G13" s="1">
        <v>22332934</v>
      </c>
      <c r="H13" s="1">
        <v>14814291</v>
      </c>
      <c r="I13" s="1">
        <v>16195350</v>
      </c>
    </row>
    <row r="14" spans="1:13" x14ac:dyDescent="0.25">
      <c r="A14" s="33" t="s">
        <v>82</v>
      </c>
      <c r="B14" s="4">
        <f t="shared" ref="B14:I14" si="3">B7-B9+B13</f>
        <v>1703762756</v>
      </c>
      <c r="C14" s="4">
        <f t="shared" si="3"/>
        <v>2860685377</v>
      </c>
      <c r="D14" s="4">
        <f t="shared" si="3"/>
        <v>2548036581</v>
      </c>
      <c r="E14" s="4">
        <f t="shared" si="3"/>
        <v>3682953791</v>
      </c>
      <c r="F14" s="4">
        <f t="shared" si="3"/>
        <v>2586807778</v>
      </c>
      <c r="G14" s="4">
        <f t="shared" si="3"/>
        <v>3273591262</v>
      </c>
      <c r="H14" s="4">
        <f t="shared" si="3"/>
        <v>3180647858</v>
      </c>
      <c r="I14" s="4">
        <f t="shared" si="3"/>
        <v>3369052974</v>
      </c>
    </row>
    <row r="15" spans="1:13" x14ac:dyDescent="0.25">
      <c r="A15" s="34" t="s">
        <v>83</v>
      </c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t="s">
        <v>11</v>
      </c>
      <c r="B16" s="8">
        <v>663619886</v>
      </c>
      <c r="C16" s="1">
        <v>844891039</v>
      </c>
      <c r="D16" s="1">
        <v>873602989</v>
      </c>
      <c r="E16" s="1">
        <v>830836624</v>
      </c>
      <c r="F16" s="1">
        <v>217490264</v>
      </c>
      <c r="G16" s="1">
        <v>580495247</v>
      </c>
      <c r="H16" s="1">
        <v>2039113061</v>
      </c>
      <c r="I16" s="1">
        <v>2235414696</v>
      </c>
      <c r="J16" s="1"/>
      <c r="K16" s="1"/>
      <c r="L16" s="1"/>
      <c r="M16" s="1"/>
    </row>
    <row r="17" spans="1:13" x14ac:dyDescent="0.25">
      <c r="A17" t="s">
        <v>27</v>
      </c>
      <c r="B17" s="8">
        <v>524464195</v>
      </c>
      <c r="C17" s="1">
        <v>138708257</v>
      </c>
      <c r="D17" s="1">
        <v>153486963</v>
      </c>
      <c r="E17" s="8">
        <v>67645276</v>
      </c>
      <c r="F17" s="1">
        <v>30021553</v>
      </c>
      <c r="G17" s="1">
        <v>29447556</v>
      </c>
      <c r="H17" s="1">
        <v>1027369378</v>
      </c>
      <c r="I17" s="1">
        <v>1014034437</v>
      </c>
    </row>
    <row r="18" spans="1:13" x14ac:dyDescent="0.25">
      <c r="A18" t="s">
        <v>52</v>
      </c>
      <c r="B18" s="8">
        <v>7626000</v>
      </c>
      <c r="C18" s="1">
        <v>7560000</v>
      </c>
      <c r="D18" s="1">
        <v>7570500</v>
      </c>
      <c r="E18" s="1"/>
      <c r="F18" s="8"/>
      <c r="G18" s="1"/>
    </row>
    <row r="19" spans="1:13" x14ac:dyDescent="0.25">
      <c r="A19" s="33" t="s">
        <v>84</v>
      </c>
      <c r="B19" s="11">
        <f>B14-B16+B17+B18</f>
        <v>1572233065</v>
      </c>
      <c r="C19" s="11">
        <f t="shared" ref="C19:I19" si="4">C14-C16+C17+C18</f>
        <v>2162062595</v>
      </c>
      <c r="D19" s="11">
        <f t="shared" si="4"/>
        <v>1835491055</v>
      </c>
      <c r="E19" s="11">
        <f t="shared" si="4"/>
        <v>2919762443</v>
      </c>
      <c r="F19" s="11">
        <f t="shared" si="4"/>
        <v>2399339067</v>
      </c>
      <c r="G19" s="11">
        <f t="shared" si="4"/>
        <v>2722543571</v>
      </c>
      <c r="H19" s="11">
        <f t="shared" si="4"/>
        <v>2168904175</v>
      </c>
      <c r="I19" s="11">
        <f t="shared" si="4"/>
        <v>2147672715</v>
      </c>
    </row>
    <row r="20" spans="1:13" x14ac:dyDescent="0.25">
      <c r="A20" s="7" t="s">
        <v>28</v>
      </c>
      <c r="B20" s="15">
        <v>78799730</v>
      </c>
      <c r="C20" s="15">
        <v>104486564</v>
      </c>
      <c r="D20" s="15">
        <v>91670284</v>
      </c>
      <c r="E20" s="15">
        <v>145656791</v>
      </c>
      <c r="F20" s="8">
        <v>119941223</v>
      </c>
      <c r="G20" s="8">
        <v>136181349</v>
      </c>
      <c r="H20" s="1">
        <v>108445209</v>
      </c>
      <c r="I20" s="1">
        <v>107383636</v>
      </c>
      <c r="J20" s="1"/>
      <c r="K20" s="1"/>
      <c r="L20" s="1"/>
      <c r="M20" s="1"/>
    </row>
    <row r="21" spans="1:13" x14ac:dyDescent="0.25">
      <c r="A21" s="7" t="s">
        <v>62</v>
      </c>
      <c r="B21" s="15"/>
      <c r="C21" s="15"/>
      <c r="D21" s="15"/>
      <c r="E21" s="15"/>
      <c r="F21" s="8"/>
      <c r="G21" s="8"/>
      <c r="H21" s="1">
        <v>10196786</v>
      </c>
      <c r="I21" s="1"/>
      <c r="J21" s="1"/>
      <c r="K21" s="1"/>
      <c r="L21" s="1"/>
      <c r="M21" s="1"/>
    </row>
    <row r="22" spans="1:13" x14ac:dyDescent="0.25">
      <c r="A22" s="7" t="s">
        <v>42</v>
      </c>
      <c r="B22" s="15">
        <v>0</v>
      </c>
      <c r="C22" s="15">
        <v>0</v>
      </c>
      <c r="D22" s="15">
        <v>3199602</v>
      </c>
      <c r="E22" s="15">
        <v>75311775</v>
      </c>
      <c r="F22" s="8">
        <v>18555854</v>
      </c>
      <c r="G22" s="8">
        <v>225874590</v>
      </c>
      <c r="H22" s="1">
        <v>237876679</v>
      </c>
      <c r="I22" s="1">
        <v>297973028</v>
      </c>
      <c r="J22" s="1"/>
      <c r="K22" s="1"/>
      <c r="L22" s="1"/>
      <c r="M22" s="1"/>
    </row>
    <row r="23" spans="1:13" x14ac:dyDescent="0.25">
      <c r="A23" s="33" t="s">
        <v>85</v>
      </c>
      <c r="B23" s="11">
        <f>B19-B20-B22</f>
        <v>1493433335</v>
      </c>
      <c r="C23" s="11">
        <f t="shared" ref="C23:G23" si="5">C19-C20-C22</f>
        <v>2057576031</v>
      </c>
      <c r="D23" s="11">
        <f t="shared" si="5"/>
        <v>1740621169</v>
      </c>
      <c r="E23" s="11">
        <f>E19-E20+E22</f>
        <v>2849417427</v>
      </c>
      <c r="F23" s="11">
        <f t="shared" si="5"/>
        <v>2260841990</v>
      </c>
      <c r="G23" s="11">
        <f t="shared" si="5"/>
        <v>2360487632</v>
      </c>
      <c r="H23" s="11">
        <f>H19-H20+H21+H22</f>
        <v>2308532431</v>
      </c>
      <c r="I23" s="11">
        <f>I19-I20+I21+I22</f>
        <v>2338262107</v>
      </c>
    </row>
    <row r="24" spans="1:13" x14ac:dyDescent="0.25">
      <c r="A24" s="7"/>
      <c r="B24" s="11"/>
      <c r="C24" s="13"/>
      <c r="D24" s="11"/>
      <c r="E24" s="11"/>
      <c r="F24" s="4"/>
      <c r="G24" s="4"/>
      <c r="H24" s="4"/>
      <c r="I24" s="4"/>
    </row>
    <row r="25" spans="1:13" x14ac:dyDescent="0.25">
      <c r="A25" s="30" t="s">
        <v>86</v>
      </c>
      <c r="B25" s="11">
        <f t="shared" ref="B25:I25" si="6">B26+B27</f>
        <v>-492226260</v>
      </c>
      <c r="C25" s="4">
        <f t="shared" si="6"/>
        <v>-655986914</v>
      </c>
      <c r="D25" s="11">
        <f t="shared" si="6"/>
        <v>-493062302</v>
      </c>
      <c r="E25" s="11">
        <f t="shared" si="6"/>
        <v>-752127007</v>
      </c>
      <c r="F25" s="4">
        <f t="shared" si="6"/>
        <v>-1006070900</v>
      </c>
      <c r="G25" s="4">
        <f t="shared" si="6"/>
        <v>-655072973</v>
      </c>
      <c r="H25" s="4">
        <f t="shared" si="6"/>
        <v>-507736873</v>
      </c>
      <c r="I25" s="4">
        <f t="shared" si="6"/>
        <v>-610133284</v>
      </c>
    </row>
    <row r="26" spans="1:13" x14ac:dyDescent="0.25">
      <c r="A26" t="s">
        <v>8</v>
      </c>
      <c r="B26" s="8">
        <v>-72043712</v>
      </c>
      <c r="C26" s="8">
        <v>-437489805</v>
      </c>
      <c r="D26" s="1">
        <v>-369138077</v>
      </c>
      <c r="E26" s="1">
        <v>-393336207</v>
      </c>
      <c r="F26" s="1">
        <v>-988631268</v>
      </c>
      <c r="G26" s="1">
        <v>-683917742</v>
      </c>
      <c r="H26" s="1">
        <v>-552700219</v>
      </c>
      <c r="I26" s="1">
        <v>-478712202</v>
      </c>
    </row>
    <row r="27" spans="1:13" x14ac:dyDescent="0.25">
      <c r="A27" t="s">
        <v>9</v>
      </c>
      <c r="B27" s="8">
        <v>-420182548</v>
      </c>
      <c r="C27" s="10">
        <v>-218497109</v>
      </c>
      <c r="D27" s="10">
        <v>-123924225</v>
      </c>
      <c r="E27" s="10">
        <v>-358790800</v>
      </c>
      <c r="F27" s="10">
        <v>-17439632</v>
      </c>
      <c r="G27" s="10">
        <v>28844769</v>
      </c>
      <c r="H27" s="17">
        <v>44963346</v>
      </c>
      <c r="I27" s="17">
        <v>-131421082</v>
      </c>
    </row>
    <row r="28" spans="1:13" x14ac:dyDescent="0.25">
      <c r="A28" s="33" t="s">
        <v>87</v>
      </c>
      <c r="B28" s="12">
        <f>B23+B25</f>
        <v>1001207075</v>
      </c>
      <c r="C28" s="12">
        <f t="shared" ref="C28:I28" si="7">C23+C25</f>
        <v>1401589117</v>
      </c>
      <c r="D28" s="12">
        <f t="shared" si="7"/>
        <v>1247558867</v>
      </c>
      <c r="E28" s="12">
        <f t="shared" si="7"/>
        <v>2097290420</v>
      </c>
      <c r="F28" s="12">
        <f t="shared" si="7"/>
        <v>1254771090</v>
      </c>
      <c r="G28" s="12">
        <f t="shared" si="7"/>
        <v>1705414659</v>
      </c>
      <c r="H28" s="12">
        <f t="shared" si="7"/>
        <v>1800795558</v>
      </c>
      <c r="I28" s="12">
        <f t="shared" si="7"/>
        <v>1728128823</v>
      </c>
    </row>
    <row r="29" spans="1:13" x14ac:dyDescent="0.25">
      <c r="A29" s="2"/>
      <c r="B29" s="13"/>
      <c r="C29" s="13"/>
      <c r="D29" s="11"/>
      <c r="E29" s="11"/>
      <c r="F29" s="11"/>
      <c r="G29" s="11"/>
    </row>
    <row r="30" spans="1:13" x14ac:dyDescent="0.25">
      <c r="A30" s="33" t="s">
        <v>88</v>
      </c>
      <c r="B30" s="19">
        <f>B28/('1'!B46/10)</f>
        <v>3.0759049923195083</v>
      </c>
      <c r="C30" s="19">
        <f>C28/('1'!C46/10)</f>
        <v>4.100911760661254</v>
      </c>
      <c r="D30" s="19">
        <f>D28/('1'!D46/10)</f>
        <v>3.6502344144539536</v>
      </c>
      <c r="E30" s="19">
        <f>E28/('1'!E46/10)</f>
        <v>6.1364652768634338</v>
      </c>
      <c r="F30" s="19">
        <f>F28/('1'!F46/10)</f>
        <v>3.6713366688610929</v>
      </c>
      <c r="G30" s="19">
        <f>G28/('1'!G46/10)</f>
        <v>4.9898753829273641</v>
      </c>
      <c r="H30" s="19">
        <f>H28/('1'!H46/10)</f>
        <v>5.2689505025235901</v>
      </c>
      <c r="I30" s="19">
        <f>I28/('1'!I46/10)</f>
        <v>4.5966679913020929</v>
      </c>
    </row>
    <row r="31" spans="1:13" x14ac:dyDescent="0.25">
      <c r="A31" s="34" t="s">
        <v>89</v>
      </c>
      <c r="B31" s="8">
        <f>'1'!B46/10</f>
        <v>325500000</v>
      </c>
      <c r="C31" s="8">
        <f>'1'!C46/10</f>
        <v>341775000</v>
      </c>
      <c r="D31" s="8">
        <f>'1'!D46/10</f>
        <v>341775000</v>
      </c>
      <c r="E31" s="8">
        <f>'1'!E46/10</f>
        <v>341775000</v>
      </c>
      <c r="F31" s="8">
        <f>'1'!F46/10</f>
        <v>341775000</v>
      </c>
      <c r="G31" s="8">
        <f>'1'!G46/10</f>
        <v>341775000</v>
      </c>
      <c r="H31" s="8">
        <f>'1'!H46/10</f>
        <v>341775000</v>
      </c>
      <c r="I31" s="8">
        <f>'1'!I46/10</f>
        <v>375952500</v>
      </c>
    </row>
    <row r="54" spans="1:2" x14ac:dyDescent="0.25">
      <c r="B54" s="9"/>
    </row>
    <row r="55" spans="1:2" x14ac:dyDescent="0.25">
      <c r="A5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abSelected="1"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C43" sqref="C43"/>
    </sheetView>
  </sheetViews>
  <sheetFormatPr defaultRowHeight="15" x14ac:dyDescent="0.25"/>
  <cols>
    <col min="1" max="1" width="41.7109375" bestFit="1" customWidth="1"/>
    <col min="2" max="9" width="14.5703125" bestFit="1" customWidth="1"/>
  </cols>
  <sheetData>
    <row r="1" spans="1:9" x14ac:dyDescent="0.25">
      <c r="A1" s="13" t="s">
        <v>68</v>
      </c>
    </row>
    <row r="2" spans="1:9" x14ac:dyDescent="0.25">
      <c r="A2" s="13" t="s">
        <v>90</v>
      </c>
    </row>
    <row r="3" spans="1:9" x14ac:dyDescent="0.25">
      <c r="A3" t="s">
        <v>69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33" t="s">
        <v>91</v>
      </c>
    </row>
    <row r="6" spans="1:9" x14ac:dyDescent="0.25">
      <c r="A6" t="s">
        <v>35</v>
      </c>
      <c r="B6" s="1">
        <v>37970125282</v>
      </c>
      <c r="C6" s="1">
        <v>44146915078</v>
      </c>
      <c r="D6" s="1">
        <v>49727650990</v>
      </c>
      <c r="E6" s="1">
        <v>34112034896</v>
      </c>
      <c r="F6" s="1">
        <v>19152588804</v>
      </c>
      <c r="G6" s="1">
        <v>37168500979</v>
      </c>
      <c r="H6" s="1">
        <v>47363113218</v>
      </c>
      <c r="I6" s="1">
        <v>57824569444</v>
      </c>
    </row>
    <row r="7" spans="1:9" x14ac:dyDescent="0.25">
      <c r="A7" s="7" t="s">
        <v>36</v>
      </c>
      <c r="B7" s="1">
        <v>-37023602584</v>
      </c>
      <c r="C7" s="1">
        <v>-40286260583</v>
      </c>
      <c r="D7" s="1">
        <v>-51844879737</v>
      </c>
      <c r="E7" s="1">
        <v>-26164861955</v>
      </c>
      <c r="F7" s="1">
        <v>-14805352817</v>
      </c>
      <c r="G7" s="1">
        <v>-35580032468</v>
      </c>
      <c r="H7" s="1">
        <v>-44676586111</v>
      </c>
      <c r="I7" s="1">
        <v>-60572087318</v>
      </c>
    </row>
    <row r="8" spans="1:9" x14ac:dyDescent="0.25">
      <c r="A8" s="7" t="s">
        <v>29</v>
      </c>
      <c r="B8" s="1">
        <v>0</v>
      </c>
      <c r="C8" s="1">
        <v>0</v>
      </c>
      <c r="D8" s="1">
        <v>-370912803</v>
      </c>
      <c r="E8" s="1">
        <v>-328081613</v>
      </c>
      <c r="F8" s="1">
        <v>-807715337</v>
      </c>
      <c r="G8" s="1">
        <v>-849239332</v>
      </c>
      <c r="H8" s="1">
        <v>-1011743683</v>
      </c>
      <c r="I8" s="1">
        <v>-1221380259</v>
      </c>
    </row>
    <row r="9" spans="1:9" x14ac:dyDescent="0.25">
      <c r="A9" t="s">
        <v>37</v>
      </c>
      <c r="B9" s="1">
        <v>-139155691</v>
      </c>
      <c r="C9" s="1">
        <v>-396957569</v>
      </c>
      <c r="D9" s="1">
        <v>-299275981</v>
      </c>
      <c r="E9" s="1">
        <v>-858979213</v>
      </c>
      <c r="F9" s="1">
        <v>-163009989</v>
      </c>
      <c r="G9" s="1">
        <v>-374796539</v>
      </c>
      <c r="H9" s="1">
        <v>-684574633</v>
      </c>
      <c r="I9" s="1">
        <v>-702980674</v>
      </c>
    </row>
    <row r="10" spans="1:9" ht="15.75" x14ac:dyDescent="0.25">
      <c r="A10" s="3"/>
      <c r="B10" s="16">
        <f t="shared" ref="B10:I10" si="0">SUM(B6:B9)</f>
        <v>807367007</v>
      </c>
      <c r="C10" s="16">
        <f t="shared" si="0"/>
        <v>3463696926</v>
      </c>
      <c r="D10" s="16">
        <f t="shared" si="0"/>
        <v>-2787417531</v>
      </c>
      <c r="E10" s="16">
        <f t="shared" si="0"/>
        <v>6760112115</v>
      </c>
      <c r="F10" s="16">
        <f t="shared" si="0"/>
        <v>3376510661</v>
      </c>
      <c r="G10" s="16">
        <f t="shared" si="0"/>
        <v>364432640</v>
      </c>
      <c r="H10" s="16">
        <f t="shared" si="0"/>
        <v>990208791</v>
      </c>
      <c r="I10" s="16">
        <f t="shared" si="0"/>
        <v>-4671878807</v>
      </c>
    </row>
    <row r="11" spans="1:9" ht="15.75" x14ac:dyDescent="0.25">
      <c r="A11" s="3"/>
    </row>
    <row r="12" spans="1:9" x14ac:dyDescent="0.25">
      <c r="A12" s="33" t="s">
        <v>92</v>
      </c>
    </row>
    <row r="13" spans="1:9" x14ac:dyDescent="0.25">
      <c r="A13" s="6" t="s">
        <v>16</v>
      </c>
      <c r="B13" s="1">
        <v>-562151784</v>
      </c>
      <c r="C13" s="1">
        <v>-419872726</v>
      </c>
      <c r="D13" s="1">
        <v>-311997374</v>
      </c>
      <c r="E13" s="1">
        <v>-803313576</v>
      </c>
      <c r="F13" s="1">
        <v>-63903527</v>
      </c>
      <c r="G13" s="1">
        <v>-284409671</v>
      </c>
      <c r="H13" s="1">
        <v>-395231794</v>
      </c>
      <c r="I13" s="1">
        <v>-8609432909</v>
      </c>
    </row>
    <row r="14" spans="1:9" x14ac:dyDescent="0.25">
      <c r="A14" s="6" t="s">
        <v>44</v>
      </c>
      <c r="B14" s="1">
        <v>0</v>
      </c>
      <c r="C14" s="1">
        <v>0</v>
      </c>
      <c r="D14" s="1">
        <v>0</v>
      </c>
      <c r="E14" s="1">
        <v>-27113979</v>
      </c>
      <c r="F14" s="1">
        <v>-53705003</v>
      </c>
      <c r="G14" s="1">
        <v>-1080252250</v>
      </c>
      <c r="H14" s="1">
        <v>-1762957118</v>
      </c>
      <c r="I14" s="1">
        <v>2695330813</v>
      </c>
    </row>
    <row r="15" spans="1:9" x14ac:dyDescent="0.25">
      <c r="A15" s="6" t="s">
        <v>104</v>
      </c>
      <c r="B15" s="1"/>
      <c r="C15" s="1"/>
      <c r="D15" s="1"/>
      <c r="E15" s="1"/>
      <c r="F15" s="1"/>
      <c r="G15" s="1"/>
      <c r="H15" s="1"/>
      <c r="I15" s="1">
        <v>-25816576</v>
      </c>
    </row>
    <row r="16" spans="1:9" x14ac:dyDescent="0.25">
      <c r="A16" s="6" t="s">
        <v>38</v>
      </c>
      <c r="B16" s="1">
        <v>2355553</v>
      </c>
      <c r="C16" s="1">
        <v>541895</v>
      </c>
      <c r="D16" s="1">
        <v>7264562</v>
      </c>
      <c r="E16" s="1">
        <v>5306840</v>
      </c>
      <c r="F16" s="1">
        <v>4190000</v>
      </c>
      <c r="G16" s="1">
        <v>3766042</v>
      </c>
      <c r="H16" s="1">
        <v>13240109</v>
      </c>
      <c r="I16" s="1">
        <v>12528408</v>
      </c>
    </row>
    <row r="17" spans="1:9" x14ac:dyDescent="0.25">
      <c r="A17" s="6" t="s">
        <v>45</v>
      </c>
      <c r="B17" s="1">
        <v>-10576000</v>
      </c>
      <c r="C17" s="1">
        <v>-462347752</v>
      </c>
      <c r="D17" s="1">
        <v>-11453482</v>
      </c>
      <c r="E17" s="1">
        <v>-216246336</v>
      </c>
      <c r="F17" s="1">
        <v>-45481997</v>
      </c>
      <c r="G17" s="1">
        <v>-103377015</v>
      </c>
      <c r="H17" s="1">
        <v>-6921240</v>
      </c>
      <c r="I17" s="1">
        <v>-171193600</v>
      </c>
    </row>
    <row r="18" spans="1:9" x14ac:dyDescent="0.25">
      <c r="A18" s="6" t="s">
        <v>59</v>
      </c>
      <c r="B18" s="1"/>
      <c r="C18" s="1"/>
      <c r="D18" s="1"/>
      <c r="E18" s="1"/>
      <c r="F18" s="1">
        <v>-35496218</v>
      </c>
      <c r="G18" s="1">
        <v>-131299969</v>
      </c>
    </row>
    <row r="19" spans="1:9" x14ac:dyDescent="0.25">
      <c r="A19" s="26" t="s">
        <v>60</v>
      </c>
      <c r="B19" s="1"/>
      <c r="C19" s="1"/>
      <c r="D19" s="1"/>
      <c r="E19" s="1"/>
      <c r="F19" s="1">
        <v>-500000000</v>
      </c>
      <c r="G19" s="1"/>
    </row>
    <row r="20" spans="1:9" x14ac:dyDescent="0.25">
      <c r="A20" s="6" t="s">
        <v>56</v>
      </c>
      <c r="B20" s="1"/>
      <c r="C20" s="1"/>
      <c r="D20" s="1">
        <v>-47646754</v>
      </c>
      <c r="E20" s="1"/>
      <c r="F20" s="1"/>
      <c r="G20" s="1"/>
    </row>
    <row r="21" spans="1:9" ht="14.25" customHeight="1" x14ac:dyDescent="0.25">
      <c r="A21" s="6" t="s">
        <v>57</v>
      </c>
      <c r="B21" s="1"/>
      <c r="C21" s="1"/>
      <c r="D21" s="1">
        <v>52530467</v>
      </c>
      <c r="E21" s="1"/>
      <c r="F21" s="1"/>
      <c r="G21" s="1"/>
    </row>
    <row r="22" spans="1:9" x14ac:dyDescent="0.25">
      <c r="A22" s="6" t="s">
        <v>58</v>
      </c>
      <c r="B22" s="1"/>
      <c r="C22" s="1"/>
      <c r="D22" s="1">
        <v>-106000</v>
      </c>
      <c r="E22" s="1"/>
      <c r="F22" s="1"/>
      <c r="G22" s="1"/>
    </row>
    <row r="23" spans="1:9" ht="30" x14ac:dyDescent="0.25">
      <c r="A23" s="6" t="s">
        <v>55</v>
      </c>
      <c r="B23" s="1"/>
      <c r="C23" s="1"/>
      <c r="D23" s="1">
        <v>-348854000</v>
      </c>
      <c r="E23" s="1"/>
      <c r="F23" s="1"/>
      <c r="G23" s="1"/>
    </row>
    <row r="24" spans="1:9" x14ac:dyDescent="0.25">
      <c r="A24" t="s">
        <v>18</v>
      </c>
      <c r="B24" s="17">
        <v>-18474671</v>
      </c>
      <c r="C24" s="17">
        <v>-29244130</v>
      </c>
      <c r="D24" s="10"/>
      <c r="E24" s="17">
        <v>0</v>
      </c>
      <c r="F24" s="10"/>
      <c r="G24" s="17"/>
    </row>
    <row r="25" spans="1:9" x14ac:dyDescent="0.25">
      <c r="A25" s="2"/>
      <c r="B25" s="16">
        <f t="shared" ref="B25:I25" si="1">SUM(B13:B24)</f>
        <v>-588846902</v>
      </c>
      <c r="C25" s="16">
        <f t="shared" si="1"/>
        <v>-910922713</v>
      </c>
      <c r="D25" s="16">
        <f t="shared" si="1"/>
        <v>-660262581</v>
      </c>
      <c r="E25" s="16">
        <f t="shared" si="1"/>
        <v>-1041367051</v>
      </c>
      <c r="F25" s="16">
        <f t="shared" si="1"/>
        <v>-694396745</v>
      </c>
      <c r="G25" s="16">
        <f t="shared" si="1"/>
        <v>-1595572863</v>
      </c>
      <c r="H25" s="16">
        <f t="shared" si="1"/>
        <v>-2151870043</v>
      </c>
      <c r="I25" s="16">
        <f t="shared" si="1"/>
        <v>-6098583864</v>
      </c>
    </row>
    <row r="27" spans="1:9" x14ac:dyDescent="0.25">
      <c r="A27" s="33" t="s">
        <v>93</v>
      </c>
    </row>
    <row r="28" spans="1:9" x14ac:dyDescent="0.25">
      <c r="A28" t="s">
        <v>40</v>
      </c>
      <c r="B28" s="1"/>
      <c r="C28" s="1"/>
      <c r="D28" s="1"/>
      <c r="E28" s="1">
        <v>13153199</v>
      </c>
      <c r="F28" s="1">
        <v>1214705947</v>
      </c>
      <c r="G28" s="1">
        <v>-456658234</v>
      </c>
      <c r="I28" s="1">
        <v>8490809134</v>
      </c>
    </row>
    <row r="29" spans="1:9" x14ac:dyDescent="0.25">
      <c r="A29" s="7" t="s">
        <v>39</v>
      </c>
      <c r="B29" s="1"/>
      <c r="C29">
        <v>0</v>
      </c>
      <c r="D29" s="1">
        <v>0</v>
      </c>
      <c r="E29" s="1">
        <v>0</v>
      </c>
      <c r="F29" s="1">
        <v>0</v>
      </c>
      <c r="G29" s="1">
        <v>0</v>
      </c>
    </row>
    <row r="30" spans="1:9" x14ac:dyDescent="0.25">
      <c r="A30" s="7" t="s">
        <v>53</v>
      </c>
      <c r="B30" s="1">
        <v>-1208351379</v>
      </c>
      <c r="C30" s="1">
        <v>-265258247</v>
      </c>
      <c r="D30" s="1">
        <v>-97202585</v>
      </c>
      <c r="E30" s="1"/>
      <c r="F30" s="1"/>
      <c r="G30" s="1"/>
      <c r="H30" s="1">
        <v>1198041650</v>
      </c>
      <c r="I30" s="1">
        <v>1162396057</v>
      </c>
    </row>
    <row r="31" spans="1:9" x14ac:dyDescent="0.25">
      <c r="A31" s="7" t="s">
        <v>61</v>
      </c>
      <c r="B31" s="1"/>
      <c r="C31" s="1"/>
      <c r="D31" s="1"/>
      <c r="E31" s="1"/>
      <c r="F31" s="1"/>
      <c r="G31" s="1"/>
      <c r="H31" s="1">
        <v>-106755000</v>
      </c>
      <c r="I31" s="1"/>
    </row>
    <row r="32" spans="1:9" x14ac:dyDescent="0.25">
      <c r="A32" t="s">
        <v>17</v>
      </c>
      <c r="B32" s="1">
        <v>-488250000</v>
      </c>
      <c r="C32" s="1">
        <v>-325500000</v>
      </c>
      <c r="D32" s="1">
        <v>-512662500</v>
      </c>
      <c r="E32" s="1">
        <v>-509125727</v>
      </c>
      <c r="F32" s="1">
        <v>-1019453037</v>
      </c>
      <c r="G32" s="1">
        <v>-683397579</v>
      </c>
      <c r="H32" s="1">
        <v>-512662500</v>
      </c>
      <c r="I32" s="1">
        <v>-341775000</v>
      </c>
    </row>
    <row r="33" spans="1:9" x14ac:dyDescent="0.25">
      <c r="A33" t="s">
        <v>41</v>
      </c>
      <c r="B33" s="1">
        <v>1274537152</v>
      </c>
      <c r="C33" s="1">
        <v>-1512901700</v>
      </c>
      <c r="D33" s="1">
        <v>4435282516</v>
      </c>
      <c r="E33" s="8">
        <v>-5936210695</v>
      </c>
      <c r="F33" s="1">
        <v>-4460858974</v>
      </c>
      <c r="G33" s="1">
        <v>5042868361</v>
      </c>
      <c r="H33" s="1">
        <v>2611217873</v>
      </c>
      <c r="I33" s="1">
        <v>1849098181</v>
      </c>
    </row>
    <row r="34" spans="1:9" x14ac:dyDescent="0.25">
      <c r="A34" t="s">
        <v>43</v>
      </c>
      <c r="B34" s="1">
        <v>743955316</v>
      </c>
      <c r="C34" s="1">
        <v>-799261231</v>
      </c>
      <c r="D34" s="1">
        <v>-400929678</v>
      </c>
      <c r="E34" s="8">
        <v>680705593</v>
      </c>
      <c r="F34" s="1">
        <v>1295685312</v>
      </c>
      <c r="G34" s="1">
        <v>-2769857419</v>
      </c>
      <c r="H34" s="1">
        <v>-1577390041</v>
      </c>
      <c r="I34" s="1"/>
    </row>
    <row r="35" spans="1:9" x14ac:dyDescent="0.25">
      <c r="A35" s="2"/>
      <c r="B35" s="18">
        <f t="shared" ref="B35:I35" si="2">SUM(B28:B34)</f>
        <v>321891089</v>
      </c>
      <c r="C35" s="18">
        <f t="shared" si="2"/>
        <v>-2902921178</v>
      </c>
      <c r="D35" s="18">
        <f t="shared" si="2"/>
        <v>3424487753</v>
      </c>
      <c r="E35" s="18">
        <f t="shared" si="2"/>
        <v>-5751477630</v>
      </c>
      <c r="F35" s="18">
        <f t="shared" si="2"/>
        <v>-2969920752</v>
      </c>
      <c r="G35" s="18">
        <f t="shared" si="2"/>
        <v>1132955129</v>
      </c>
      <c r="H35" s="18">
        <f t="shared" si="2"/>
        <v>1612451982</v>
      </c>
      <c r="I35" s="18">
        <f t="shared" si="2"/>
        <v>11160528372</v>
      </c>
    </row>
    <row r="36" spans="1:9" x14ac:dyDescent="0.25">
      <c r="B36" s="1"/>
    </row>
    <row r="37" spans="1:9" x14ac:dyDescent="0.25">
      <c r="A37" s="2" t="s">
        <v>94</v>
      </c>
      <c r="B37" s="4">
        <f t="shared" ref="B37:I37" si="3">SUM(B10,B25,B35)</f>
        <v>540411194</v>
      </c>
      <c r="C37" s="4">
        <f t="shared" si="3"/>
        <v>-350146965</v>
      </c>
      <c r="D37" s="4">
        <f t="shared" si="3"/>
        <v>-23192359</v>
      </c>
      <c r="E37" s="4">
        <f t="shared" si="3"/>
        <v>-32732566</v>
      </c>
      <c r="F37" s="4">
        <f t="shared" si="3"/>
        <v>-287806836</v>
      </c>
      <c r="G37" s="4">
        <f t="shared" si="3"/>
        <v>-98185094</v>
      </c>
      <c r="H37" s="4">
        <f t="shared" si="3"/>
        <v>450790730</v>
      </c>
      <c r="I37" s="4">
        <f t="shared" si="3"/>
        <v>390065701</v>
      </c>
    </row>
    <row r="38" spans="1:9" x14ac:dyDescent="0.25">
      <c r="A38" s="34" t="s">
        <v>95</v>
      </c>
      <c r="B38" s="1">
        <v>584006385</v>
      </c>
      <c r="C38" s="1">
        <v>1124417579</v>
      </c>
      <c r="D38" s="1">
        <v>597043710</v>
      </c>
      <c r="E38" s="8">
        <v>573851351</v>
      </c>
      <c r="F38" s="1">
        <v>463867101</v>
      </c>
      <c r="G38" s="1">
        <v>295559386</v>
      </c>
      <c r="H38" s="1">
        <v>73899991</v>
      </c>
      <c r="I38" s="1">
        <v>524690721</v>
      </c>
    </row>
    <row r="39" spans="1:9" x14ac:dyDescent="0.25">
      <c r="A39" s="33" t="s">
        <v>96</v>
      </c>
      <c r="B39" s="4">
        <f>SUM(B37:B38)</f>
        <v>1124417579</v>
      </c>
      <c r="C39" s="4">
        <f t="shared" ref="C39:I39" si="4">SUM(C37:C38)</f>
        <v>774270614</v>
      </c>
      <c r="D39" s="4">
        <f t="shared" si="4"/>
        <v>573851351</v>
      </c>
      <c r="E39" s="4">
        <f t="shared" si="4"/>
        <v>541118785</v>
      </c>
      <c r="F39" s="4">
        <f t="shared" si="4"/>
        <v>176060265</v>
      </c>
      <c r="G39" s="20">
        <f t="shared" si="4"/>
        <v>197374292</v>
      </c>
      <c r="H39" s="22">
        <f t="shared" si="4"/>
        <v>524690721</v>
      </c>
      <c r="I39" s="22">
        <f t="shared" si="4"/>
        <v>914756422</v>
      </c>
    </row>
    <row r="40" spans="1:9" x14ac:dyDescent="0.25">
      <c r="B40" s="2"/>
      <c r="C40" s="2"/>
      <c r="D40" s="2"/>
      <c r="E40" s="2"/>
      <c r="F40" s="2"/>
      <c r="G40" s="2"/>
    </row>
    <row r="41" spans="1:9" x14ac:dyDescent="0.25">
      <c r="A41" s="33" t="s">
        <v>97</v>
      </c>
      <c r="B41" s="14">
        <f>B10/('1'!B46/10)</f>
        <v>2.4803901904761907</v>
      </c>
      <c r="C41" s="14">
        <f>C10/('1'!C46/10)</f>
        <v>10.134436181698486</v>
      </c>
      <c r="D41" s="14">
        <f>D10/('1'!D46/10)</f>
        <v>-8.1557092560895335</v>
      </c>
      <c r="E41" s="14">
        <f>E10/('1'!E46/10)</f>
        <v>19.779422470923855</v>
      </c>
      <c r="F41" s="14">
        <f>F10/('1'!F46/10)</f>
        <v>9.8793377543705656</v>
      </c>
      <c r="G41" s="14">
        <f>G10/('1'!G46/10)</f>
        <v>1.0662940238460976</v>
      </c>
      <c r="H41" s="14">
        <f>H10/('1'!H46/10)</f>
        <v>2.8972534298880843</v>
      </c>
      <c r="I41" s="14">
        <f>I10/('1'!I46/10)</f>
        <v>-12.426779465490986</v>
      </c>
    </row>
    <row r="42" spans="1:9" x14ac:dyDescent="0.25">
      <c r="A42" s="33" t="s">
        <v>98</v>
      </c>
      <c r="B42" s="1">
        <f>'1'!B46/10</f>
        <v>325500000</v>
      </c>
      <c r="C42" s="1">
        <f>'1'!C46/10</f>
        <v>341775000</v>
      </c>
      <c r="D42" s="1">
        <f>'1'!D46/10</f>
        <v>341775000</v>
      </c>
      <c r="E42" s="1">
        <f>'1'!E46/10</f>
        <v>341775000</v>
      </c>
      <c r="F42" s="1">
        <f>'1'!F46/10</f>
        <v>341775000</v>
      </c>
      <c r="G42" s="1">
        <f>'1'!G46/10</f>
        <v>341775000</v>
      </c>
      <c r="H42" s="1">
        <f>'1'!H46/10</f>
        <v>341775000</v>
      </c>
      <c r="I42" s="1">
        <f>'1'!I46/10</f>
        <v>375952500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5" sqref="K5"/>
    </sheetView>
  </sheetViews>
  <sheetFormatPr defaultRowHeight="15" x14ac:dyDescent="0.25"/>
  <cols>
    <col min="1" max="1" width="16.5703125" bestFit="1" customWidth="1"/>
  </cols>
  <sheetData>
    <row r="1" spans="1:9" x14ac:dyDescent="0.25">
      <c r="A1" s="13" t="s">
        <v>68</v>
      </c>
    </row>
    <row r="2" spans="1:9" x14ac:dyDescent="0.25">
      <c r="A2" s="13" t="s">
        <v>102</v>
      </c>
    </row>
    <row r="3" spans="1:9" x14ac:dyDescent="0.25">
      <c r="A3" t="s">
        <v>69</v>
      </c>
      <c r="B3" s="2"/>
      <c r="C3" s="2"/>
      <c r="D3" s="2"/>
      <c r="E3" s="2"/>
      <c r="F3" s="2"/>
      <c r="G3" s="2"/>
      <c r="H3" s="2"/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t="s">
        <v>99</v>
      </c>
      <c r="B5" s="27">
        <f>'2'!B28/'1'!B23</f>
        <v>3.7296944417923396E-2</v>
      </c>
      <c r="C5" s="27">
        <f>'2'!C28/'1'!C23</f>
        <v>4.9780426024092994E-2</v>
      </c>
      <c r="D5" s="27">
        <f>'2'!D28/'1'!D23</f>
        <v>3.8526941434755414E-2</v>
      </c>
      <c r="E5" s="27">
        <f>'2'!E28/'1'!E23</f>
        <v>7.3629095767366648E-2</v>
      </c>
      <c r="F5" s="27">
        <f>'2'!F28/'1'!F23</f>
        <v>3.8572096402572698E-2</v>
      </c>
      <c r="G5" s="27">
        <f>'2'!G28/'1'!G23</f>
        <v>4.5347395654383095E-2</v>
      </c>
      <c r="H5" s="27">
        <f>'2'!H28/'1'!H23</f>
        <v>3.9421490078229024E-2</v>
      </c>
      <c r="I5" s="27">
        <f>'2'!I28/'1'!I23</f>
        <v>2.6260089506849618E-2</v>
      </c>
    </row>
    <row r="6" spans="1:9" x14ac:dyDescent="0.25">
      <c r="A6" t="s">
        <v>100</v>
      </c>
      <c r="B6" s="27">
        <f>'2'!B28/'1'!B49</f>
        <v>0.15751426224378365</v>
      </c>
      <c r="C6" s="27">
        <f>'2'!C28/'1'!C49</f>
        <v>0.18858902156183377</v>
      </c>
      <c r="D6" s="27">
        <f>'2'!D28/'1'!D49</f>
        <v>0.14402363281129971</v>
      </c>
      <c r="E6" s="27">
        <f>'2'!E28/'1'!E49</f>
        <v>0.2043608302992693</v>
      </c>
      <c r="F6" s="27">
        <f>'2'!F28/'1'!F49</f>
        <v>0.11952858907724304</v>
      </c>
      <c r="G6" s="27">
        <f>'2'!G28/'1'!G49</f>
        <v>0.14799813699560949</v>
      </c>
      <c r="H6" s="27">
        <f>'2'!H28/'1'!H49</f>
        <v>0.14058939356279171</v>
      </c>
      <c r="I6" s="27">
        <f>'2'!I28/'1'!I49</f>
        <v>8.2696590962343205E-2</v>
      </c>
    </row>
    <row r="7" spans="1:9" x14ac:dyDescent="0.25">
      <c r="A7" t="s">
        <v>64</v>
      </c>
      <c r="B7" s="27">
        <f>'1'!B28/'1'!B49</f>
        <v>0.15371554490519981</v>
      </c>
      <c r="C7" s="27">
        <f>'1'!C28/'1'!C49</f>
        <v>9.5775745680756641E-2</v>
      </c>
      <c r="D7" s="27">
        <f>'1'!D28/'1'!D49</f>
        <v>7.0952157547427383E-2</v>
      </c>
      <c r="E7" s="27">
        <f>'1'!E28/'1'!E49</f>
        <v>6.4250801148076575E-2</v>
      </c>
      <c r="F7" s="27">
        <f>'1'!F28/'1'!F49</f>
        <v>0.15367582895136181</v>
      </c>
      <c r="G7" s="27">
        <f>'1'!G28/'1'!G49</f>
        <v>9.7012922773046503E-2</v>
      </c>
      <c r="H7" s="27">
        <f>'1'!H28/'1'!H49</f>
        <v>0.13877503877551386</v>
      </c>
      <c r="I7" s="27">
        <f>'1'!I28/'1'!I49</f>
        <v>0.43393086797007407</v>
      </c>
    </row>
    <row r="8" spans="1:9" x14ac:dyDescent="0.25">
      <c r="A8" t="s">
        <v>65</v>
      </c>
      <c r="B8" s="28">
        <f>'1'!B14/'1'!B32</f>
        <v>0.9136099317376023</v>
      </c>
      <c r="C8" s="28">
        <f>'1'!C14/'1'!C32</f>
        <v>0.94411466513487119</v>
      </c>
      <c r="D8" s="28">
        <f>'1'!D14/'1'!D32</f>
        <v>0.99127598785411286</v>
      </c>
      <c r="E8" s="28">
        <f>'1'!E14/'1'!E32</f>
        <v>1.0482118597575036</v>
      </c>
      <c r="F8" s="28">
        <f>'1'!F14/'1'!F32</f>
        <v>1.1103787455738121</v>
      </c>
      <c r="G8" s="28">
        <f>'1'!G14/'1'!G32</f>
        <v>1.0829707087096752</v>
      </c>
      <c r="H8" s="28">
        <f>'1'!H14/'1'!H32</f>
        <v>1.0632956103961984</v>
      </c>
      <c r="I8" s="28">
        <f>'1'!I14/'1'!I32</f>
        <v>1.1512662966836402</v>
      </c>
    </row>
    <row r="9" spans="1:9" x14ac:dyDescent="0.25">
      <c r="A9" t="s">
        <v>66</v>
      </c>
      <c r="B9" s="27">
        <f>'2'!B28/'2'!B5</f>
        <v>2.6166868839269102E-2</v>
      </c>
      <c r="C9" s="27">
        <f>'2'!C28/'2'!C5</f>
        <v>3.861672967614363E-2</v>
      </c>
      <c r="D9" s="27">
        <f>'2'!D28/'2'!D5</f>
        <v>3.2344389853483584E-2</v>
      </c>
      <c r="E9" s="27">
        <f>'2'!E28/'2'!E5</f>
        <v>6.2618341213198675E-2</v>
      </c>
      <c r="F9" s="27">
        <f>'2'!F28/'2'!F5</f>
        <v>6.2531960028501518E-2</v>
      </c>
      <c r="G9" s="27">
        <f>'2'!G28/'2'!G5</f>
        <v>4.4883572811424931E-2</v>
      </c>
      <c r="H9" s="27">
        <f>'2'!H28/'2'!H5</f>
        <v>3.7291330035273011E-2</v>
      </c>
      <c r="I9" s="27">
        <f>'2'!I28/'2'!I5</f>
        <v>2.8302072071549559E-2</v>
      </c>
    </row>
    <row r="10" spans="1:9" x14ac:dyDescent="0.25">
      <c r="A10" t="s">
        <v>67</v>
      </c>
      <c r="B10" s="27">
        <f>'2'!B14/'2'!B5</f>
        <v>4.45283874661829E-2</v>
      </c>
      <c r="C10" s="27">
        <f>'2'!C14/'2'!C5</f>
        <v>7.8817902159913827E-2</v>
      </c>
      <c r="D10" s="27">
        <f>'2'!D14/'2'!D5</f>
        <v>6.6060761312998151E-2</v>
      </c>
      <c r="E10" s="27">
        <f>'2'!E14/'2'!E5</f>
        <v>0.10996114556098607</v>
      </c>
      <c r="F10" s="27">
        <f>'2'!F14/'2'!F5</f>
        <v>0.12891447839726117</v>
      </c>
      <c r="G10" s="27">
        <f>'2'!G14/'2'!G5</f>
        <v>8.6155276658039695E-2</v>
      </c>
      <c r="H10" s="27">
        <f>'2'!H14/'2'!H5</f>
        <v>6.5865660580812127E-2</v>
      </c>
      <c r="I10" s="27">
        <f>'2'!I14/'2'!I5</f>
        <v>5.5175967679011617E-2</v>
      </c>
    </row>
    <row r="11" spans="1:9" x14ac:dyDescent="0.25">
      <c r="A11" t="s">
        <v>101</v>
      </c>
      <c r="B11" s="27">
        <f>'2'!B28/('1'!B49+'1'!B28)</f>
        <v>0.13652781479747378</v>
      </c>
      <c r="C11" s="27">
        <f>'2'!C28/('1'!C49+'1'!C28)</f>
        <v>0.17210548992820771</v>
      </c>
      <c r="D11" s="27">
        <f>'2'!D28/('1'!D49+'1'!D28)</f>
        <v>0.13448185504488475</v>
      </c>
      <c r="E11" s="27">
        <f>'2'!E28/('1'!E49+'1'!E28)</f>
        <v>0.19202318671389484</v>
      </c>
      <c r="F11" s="27">
        <f>'2'!F28/('1'!F49+'1'!F28)</f>
        <v>0.10360673776609242</v>
      </c>
      <c r="G11" s="27">
        <f>'2'!G28/('1'!G49+'1'!G28)</f>
        <v>0.1349101126552798</v>
      </c>
      <c r="H11" s="27">
        <f>'2'!H28/('1'!H49+'1'!H28)</f>
        <v>0.12345668703272834</v>
      </c>
      <c r="I11" s="27">
        <f>'2'!I28/('1'!I49+'1'!I28)</f>
        <v>5.7671253760937291E-2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2020-04-11T14:34:19Z</dcterms:modified>
</cp:coreProperties>
</file>