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" l="1"/>
  <c r="E28" i="3"/>
  <c r="F28" i="3"/>
  <c r="G28" i="3"/>
  <c r="E19" i="3"/>
  <c r="E30" i="3" s="1"/>
  <c r="F19" i="3"/>
  <c r="G19" i="3"/>
  <c r="E13" i="3"/>
  <c r="F13" i="3"/>
  <c r="F34" i="3" s="1"/>
  <c r="G13" i="3"/>
  <c r="G34" i="3" s="1"/>
  <c r="F27" i="2"/>
  <c r="G27" i="2"/>
  <c r="F24" i="2"/>
  <c r="G24" i="2"/>
  <c r="F21" i="2"/>
  <c r="G21" i="2"/>
  <c r="F18" i="2"/>
  <c r="F19" i="2"/>
  <c r="F13" i="2"/>
  <c r="G13" i="2"/>
  <c r="G19" i="2" s="1"/>
  <c r="F8" i="2"/>
  <c r="G8" i="2"/>
  <c r="D17" i="1"/>
  <c r="G30" i="3" l="1"/>
  <c r="G32" i="3" s="1"/>
  <c r="F30" i="3"/>
  <c r="F32" i="3" s="1"/>
  <c r="D10" i="1"/>
  <c r="E10" i="1"/>
  <c r="F10" i="1"/>
  <c r="G10" i="1"/>
  <c r="C48" i="1"/>
  <c r="H48" i="1"/>
  <c r="B48" i="1"/>
  <c r="D49" i="1"/>
  <c r="E49" i="1"/>
  <c r="F49" i="1"/>
  <c r="G49" i="1"/>
  <c r="H49" i="1"/>
  <c r="C49" i="1"/>
  <c r="G46" i="1"/>
  <c r="F38" i="1"/>
  <c r="G38" i="1"/>
  <c r="G36" i="1"/>
  <c r="F28" i="1"/>
  <c r="G28" i="1"/>
  <c r="F21" i="1"/>
  <c r="G21" i="1"/>
  <c r="G17" i="1"/>
  <c r="G48" i="1" s="1"/>
  <c r="F6" i="1"/>
  <c r="G6" i="1"/>
  <c r="F36" i="1" l="1"/>
  <c r="F46" i="1" s="1"/>
  <c r="F17" i="1"/>
  <c r="F48" i="1" s="1"/>
  <c r="B49" i="1"/>
  <c r="C8" i="2" l="1"/>
  <c r="C13" i="2" s="1"/>
  <c r="C19" i="2" s="1"/>
  <c r="D8" i="2"/>
  <c r="D13" i="2" s="1"/>
  <c r="D19" i="2" s="1"/>
  <c r="E8" i="2"/>
  <c r="E13" i="2" s="1"/>
  <c r="E19" i="2" s="1"/>
  <c r="B8" i="2"/>
  <c r="B13" i="2" s="1"/>
  <c r="B19" i="2" s="1"/>
  <c r="F11" i="4" l="1"/>
  <c r="F10" i="4"/>
  <c r="F9" i="4"/>
  <c r="F8" i="4"/>
  <c r="F7" i="4"/>
  <c r="F6" i="4"/>
  <c r="F5" i="4"/>
  <c r="C10" i="4" l="1"/>
  <c r="E10" i="4"/>
  <c r="B10" i="4"/>
  <c r="D6" i="1"/>
  <c r="E6" i="1"/>
  <c r="D38" i="1"/>
  <c r="D7" i="4" s="1"/>
  <c r="E38" i="1"/>
  <c r="E7" i="4" s="1"/>
  <c r="D21" i="1"/>
  <c r="E21" i="1"/>
  <c r="D28" i="1"/>
  <c r="E28" i="1"/>
  <c r="E34" i="3"/>
  <c r="D13" i="3"/>
  <c r="D34" i="3" s="1"/>
  <c r="B28" i="3"/>
  <c r="C13" i="3"/>
  <c r="C19" i="3"/>
  <c r="C28" i="3"/>
  <c r="D28" i="3"/>
  <c r="D10" i="4" l="1"/>
  <c r="D21" i="2"/>
  <c r="D24" i="2" s="1"/>
  <c r="D27" i="2" s="1"/>
  <c r="E8" i="4"/>
  <c r="D8" i="4"/>
  <c r="E17" i="1"/>
  <c r="C30" i="3"/>
  <c r="C32" i="3" s="1"/>
  <c r="E21" i="2"/>
  <c r="E24" i="2" s="1"/>
  <c r="E27" i="2" s="1"/>
  <c r="C21" i="2"/>
  <c r="C24" i="2" s="1"/>
  <c r="E36" i="1"/>
  <c r="E46" i="1" s="1"/>
  <c r="D36" i="1"/>
  <c r="D46" i="1" s="1"/>
  <c r="E32" i="3"/>
  <c r="C28" i="1"/>
  <c r="C21" i="1"/>
  <c r="C38" i="1"/>
  <c r="C7" i="4" s="1"/>
  <c r="C10" i="1"/>
  <c r="C6" i="1"/>
  <c r="B21" i="1"/>
  <c r="B28" i="1"/>
  <c r="B38" i="1"/>
  <c r="B7" i="4" s="1"/>
  <c r="D48" i="1" l="1"/>
  <c r="E48" i="1"/>
  <c r="C27" i="2"/>
  <c r="D6" i="4"/>
  <c r="D5" i="4"/>
  <c r="D11" i="4"/>
  <c r="D9" i="4"/>
  <c r="E11" i="4"/>
  <c r="E9" i="4"/>
  <c r="E6" i="4"/>
  <c r="E5" i="4"/>
  <c r="C8" i="4"/>
  <c r="C11" i="4"/>
  <c r="C9" i="4"/>
  <c r="C6" i="4"/>
  <c r="B21" i="2"/>
  <c r="B24" i="2" s="1"/>
  <c r="B27" i="2" s="1"/>
  <c r="C17" i="1"/>
  <c r="C5" i="4" s="1"/>
  <c r="C36" i="1"/>
  <c r="C46" i="1" s="1"/>
  <c r="B36" i="1"/>
  <c r="B46" i="1" s="1"/>
  <c r="B6" i="4" l="1"/>
  <c r="B11" i="4"/>
  <c r="B9" i="4"/>
  <c r="B19" i="3" l="1"/>
  <c r="B30" i="3" s="1"/>
  <c r="B32" i="3" s="1"/>
  <c r="D19" i="3"/>
  <c r="D30" i="3" s="1"/>
  <c r="B10" i="1" l="1"/>
  <c r="B8" i="4" s="1"/>
  <c r="B6" i="1"/>
  <c r="B17" i="1" l="1"/>
  <c r="B5" i="4" s="1"/>
</calcChain>
</file>

<file path=xl/sharedStrings.xml><?xml version="1.0" encoding="utf-8"?>
<sst xmlns="http://schemas.openxmlformats.org/spreadsheetml/2006/main" count="95" uniqueCount="86">
  <si>
    <t xml:space="preserve">Property,Plant  and  Equipment </t>
  </si>
  <si>
    <t>Share Capital</t>
  </si>
  <si>
    <t>Retained Earnings</t>
  </si>
  <si>
    <t>Gross Profit</t>
  </si>
  <si>
    <t>Operating Profit</t>
  </si>
  <si>
    <t>Inventories</t>
  </si>
  <si>
    <t>Advances, Deposits &amp; Pre-Payments</t>
  </si>
  <si>
    <t>Non Current Liabilities</t>
  </si>
  <si>
    <t>Short term loan</t>
  </si>
  <si>
    <t>Accounts Receivables</t>
  </si>
  <si>
    <t>Liabilities for Expenses</t>
  </si>
  <si>
    <t>Sundry Creditors</t>
  </si>
  <si>
    <t>Unclaimed Dividend</t>
  </si>
  <si>
    <t xml:space="preserve">Operating Expenses </t>
  </si>
  <si>
    <t>Financial Expenses</t>
  </si>
  <si>
    <t xml:space="preserve">Acquisition of purchase of property, plant and equipment </t>
  </si>
  <si>
    <t>Income Tax Paid</t>
  </si>
  <si>
    <t>Deffered Expenses</t>
  </si>
  <si>
    <t>Cash and Cash Equivalent</t>
  </si>
  <si>
    <t>Capital Reserve</t>
  </si>
  <si>
    <t>Revaluation Reserve</t>
  </si>
  <si>
    <t>Secured Loan</t>
  </si>
  <si>
    <t>Finance lease</t>
  </si>
  <si>
    <t>Debenture</t>
  </si>
  <si>
    <t>Provision for Income Tax</t>
  </si>
  <si>
    <t>Liabilities for Other Finance</t>
  </si>
  <si>
    <t>Non-Operating Income (FDR Interest)</t>
  </si>
  <si>
    <t>Contribution to WPPF</t>
  </si>
  <si>
    <t>Cash collection from Sales &amp; Other Income</t>
  </si>
  <si>
    <t>Payment for cost &amp;expenses</t>
  </si>
  <si>
    <t xml:space="preserve">Disposal of Property, Plant &amp; Equipment </t>
  </si>
  <si>
    <t xml:space="preserve">Interest Paid for Secured Loan </t>
  </si>
  <si>
    <t xml:space="preserve">Secured Loan Received </t>
  </si>
  <si>
    <t>Short Term Loan Paid</t>
  </si>
  <si>
    <t xml:space="preserve">Finance Lease Received </t>
  </si>
  <si>
    <t>Other Finance</t>
  </si>
  <si>
    <t>Debenture paid</t>
  </si>
  <si>
    <t>Bangladesh Weilding Electrodes Limited</t>
  </si>
  <si>
    <t>Debt to Equity</t>
  </si>
  <si>
    <t>Current Ratio</t>
  </si>
  <si>
    <t>Operating Margin</t>
  </si>
  <si>
    <t>Land &amp; Building Construction Held for slae</t>
  </si>
  <si>
    <t>Deferred Tax Libailiity</t>
  </si>
  <si>
    <t>Onsolete  Inventory due to flood 2000</t>
  </si>
  <si>
    <t>Others</t>
  </si>
  <si>
    <t>Paid for opearitng Expense</t>
  </si>
  <si>
    <t>Advance ,deposit &amp; Prepayments</t>
  </si>
  <si>
    <t>Dividend paid</t>
  </si>
  <si>
    <t>Interst Income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</si>
  <si>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</si>
  <si>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</si>
  <si>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</si>
  <si>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</si>
  <si>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</si>
  <si>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</si>
  <si>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</si>
  <si>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</si>
  <si>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</si>
  <si>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</si>
  <si>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</si>
  <si>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</si>
  <si>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</si>
  <si>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</si>
  <si>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</si>
  <si>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</si>
  <si>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Due to Flood in 2015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</si>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</sst>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41" fontId="2" fillId="0" borderId="0" xfId="0" applyNumberFormat="1" applyFont="1"/>
    <xf numFmtId="41" fontId="0" fillId="0" borderId="0" xfId="0" applyNumberFormat="1"/>
    <xf numFmtId="41" fontId="0" fillId="0" borderId="0" xfId="0" applyNumberFormat="1" applyFill="1"/>
    <xf numFmtId="41" fontId="2" fillId="0" borderId="0" xfId="0" applyNumberFormat="1" applyFont="1" applyFill="1"/>
    <xf numFmtId="41" fontId="1" fillId="0" borderId="0" xfId="0" applyNumberFormat="1" applyFont="1"/>
    <xf numFmtId="41" fontId="0" fillId="0" borderId="0" xfId="0" applyNumberFormat="1" applyFont="1" applyFill="1"/>
    <xf numFmtId="41" fontId="0" fillId="0" borderId="0" xfId="0" applyNumberFormat="1" applyFont="1"/>
    <xf numFmtId="41" fontId="1" fillId="0" borderId="0" xfId="0" applyNumberFormat="1" applyFont="1" applyFill="1"/>
    <xf numFmtId="164" fontId="0" fillId="0" borderId="0" xfId="0" applyNumberFormat="1"/>
    <xf numFmtId="164" fontId="2" fillId="0" borderId="0" xfId="0" applyNumberFormat="1" applyFont="1"/>
    <xf numFmtId="41" fontId="0" fillId="0" borderId="1" xfId="0" applyNumberFormat="1" applyBorder="1"/>
    <xf numFmtId="41" fontId="1" fillId="0" borderId="2" xfId="0" applyNumberFormat="1" applyFont="1" applyBorder="1"/>
    <xf numFmtId="41" fontId="1" fillId="0" borderId="0" xfId="0" applyNumberFormat="1" applyFont="1" applyBorder="1"/>
    <xf numFmtId="41" fontId="0" fillId="0" borderId="0" xfId="0" applyNumberFormat="1" applyFont="1" applyBorder="1"/>
    <xf numFmtId="41" fontId="1" fillId="0" borderId="0" xfId="0" applyNumberFormat="1" applyFont="1" applyFill="1" applyBorder="1"/>
    <xf numFmtId="41" fontId="0" fillId="0" borderId="0" xfId="0" applyNumberFormat="1" applyBorder="1"/>
    <xf numFmtId="43" fontId="1" fillId="0" borderId="3" xfId="0" applyNumberFormat="1" applyFont="1" applyBorder="1"/>
    <xf numFmtId="43" fontId="0" fillId="0" borderId="0" xfId="0" applyNumberFormat="1"/>
    <xf numFmtId="41" fontId="3" fillId="0" borderId="0" xfId="0" applyNumberFormat="1" applyFont="1"/>
    <xf numFmtId="41" fontId="0" fillId="0" borderId="0" xfId="0" applyNumberFormat="1" applyAlignment="1">
      <alignment wrapText="1"/>
    </xf>
    <xf numFmtId="41" fontId="1" fillId="0" borderId="2" xfId="0" applyNumberFormat="1" applyFont="1" applyFill="1" applyBorder="1"/>
    <xf numFmtId="41" fontId="1" fillId="0" borderId="4" xfId="0" applyNumberFormat="1" applyFont="1" applyBorder="1"/>
    <xf numFmtId="41" fontId="1" fillId="0" borderId="4" xfId="0" applyNumberFormat="1" applyFont="1" applyFill="1" applyBorder="1"/>
    <xf numFmtId="43" fontId="1" fillId="0" borderId="0" xfId="0" applyNumberFormat="1" applyFont="1"/>
    <xf numFmtId="43" fontId="1" fillId="0" borderId="0" xfId="0" applyNumberFormat="1" applyFont="1" applyFill="1"/>
    <xf numFmtId="165" fontId="1" fillId="0" borderId="0" xfId="0" applyNumberFormat="1" applyFont="1"/>
    <xf numFmtId="165" fontId="0" fillId="0" borderId="0" xfId="0" applyNumberFormat="1"/>
    <xf numFmtId="0" fontId="2" fillId="0" borderId="0" xfId="0" applyFont="1"/>
    <xf numFmtId="0" fontId="2" fillId="0" borderId="0" xfId="0" applyFont="1" applyFill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41" fontId="3" fillId="0" borderId="0" xfId="0" applyNumberFormat="1" applyFont="1" applyBorder="1"/>
    <xf numFmtId="41" fontId="0" fillId="0" borderId="0" xfId="0" applyNumberFormat="1" applyAlignment="1"/>
    <xf numFmtId="41" fontId="0" fillId="0" borderId="0" xfId="0" applyNumberFormat="1" applyBorder="1" applyAlignment="1">
      <alignment wrapText="1"/>
    </xf>
    <xf numFmtId="0" fontId="1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9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E22" sqref="E22"/>
    </sheetView>
  </sheetViews>
  <sheetFormatPr defaultRowHeight="15" x14ac:dyDescent="0.25"/>
  <cols>
    <col min="1" max="1" width="42.7109375" style="4" bestFit="1" customWidth="1"/>
    <col min="2" max="3" width="15" style="4" bestFit="1" customWidth="1"/>
    <col min="4" max="4" width="15" style="5" bestFit="1" customWidth="1"/>
    <col min="5" max="7" width="14.140625" style="4" customWidth="1"/>
    <col min="8" max="16384" width="9.140625" style="4"/>
  </cols>
  <sheetData>
    <row r="1" spans="1:7" ht="15.75" x14ac:dyDescent="0.25">
      <c r="A1" s="3" t="s">
        <v>37</v>
      </c>
    </row>
    <row r="2" spans="1:7" ht="15.75" x14ac:dyDescent="0.25">
      <c r="A2" s="30" t="s">
        <v>49</v>
      </c>
    </row>
    <row r="3" spans="1:7" ht="15.75" x14ac:dyDescent="0.25">
      <c r="A3" s="30" t="s">
        <v>50</v>
      </c>
    </row>
    <row r="4" spans="1:7" s="11" customFormat="1" ht="15.75" x14ac:dyDescent="0.25">
      <c r="B4" s="31">
        <v>2013</v>
      </c>
      <c r="C4" s="30">
        <v>2014</v>
      </c>
      <c r="D4" s="30">
        <v>2015</v>
      </c>
      <c r="E4" s="30">
        <v>2016</v>
      </c>
      <c r="F4" s="30">
        <v>2017</v>
      </c>
      <c r="G4" s="30">
        <v>2018</v>
      </c>
    </row>
    <row r="5" spans="1:7" x14ac:dyDescent="0.25">
      <c r="A5" s="32" t="s">
        <v>51</v>
      </c>
    </row>
    <row r="6" spans="1:7" x14ac:dyDescent="0.25">
      <c r="A6" s="33" t="s">
        <v>52</v>
      </c>
      <c r="B6" s="7">
        <f>SUM(B7:B8)</f>
        <v>543057274</v>
      </c>
      <c r="C6" s="7">
        <f>SUM(C7:C8)</f>
        <v>535126460</v>
      </c>
      <c r="D6" s="7">
        <f>SUM(D7:D8)</f>
        <v>0</v>
      </c>
      <c r="E6" s="7">
        <f>SUM(E7:E8)</f>
        <v>515854384</v>
      </c>
      <c r="F6" s="7">
        <f t="shared" ref="F6:G6" si="0">SUM(F7:F8)</f>
        <v>195208613</v>
      </c>
      <c r="G6" s="7">
        <f t="shared" si="0"/>
        <v>0</v>
      </c>
    </row>
    <row r="7" spans="1:7" x14ac:dyDescent="0.25">
      <c r="A7" s="4" t="s">
        <v>0</v>
      </c>
      <c r="B7" s="4">
        <v>515315296</v>
      </c>
      <c r="C7" s="4">
        <v>509366052</v>
      </c>
      <c r="D7" s="8"/>
      <c r="E7" s="8">
        <v>493066335</v>
      </c>
      <c r="F7" s="8">
        <v>174207903</v>
      </c>
      <c r="G7" s="8"/>
    </row>
    <row r="8" spans="1:7" x14ac:dyDescent="0.25">
      <c r="A8" s="4" t="s">
        <v>17</v>
      </c>
      <c r="B8" s="4">
        <v>27741978</v>
      </c>
      <c r="C8" s="4">
        <v>25760408</v>
      </c>
      <c r="D8" s="8"/>
      <c r="E8" s="8">
        <v>22788049</v>
      </c>
      <c r="F8" s="4">
        <v>21000710</v>
      </c>
    </row>
    <row r="10" spans="1:7" x14ac:dyDescent="0.25">
      <c r="A10" s="33" t="s">
        <v>53</v>
      </c>
      <c r="B10" s="7">
        <f>SUM(B11:B15)</f>
        <v>599981672</v>
      </c>
      <c r="C10" s="7">
        <f>SUM(C11:C15)</f>
        <v>628802871</v>
      </c>
      <c r="D10" s="7">
        <f t="shared" ref="D10:G10" si="1">SUM(D11:D15)</f>
        <v>0</v>
      </c>
      <c r="E10" s="7">
        <f t="shared" si="1"/>
        <v>533422486</v>
      </c>
      <c r="F10" s="7">
        <f t="shared" si="1"/>
        <v>915804144</v>
      </c>
      <c r="G10" s="7">
        <f t="shared" si="1"/>
        <v>0</v>
      </c>
    </row>
    <row r="11" spans="1:7" x14ac:dyDescent="0.25">
      <c r="A11" s="9" t="s">
        <v>5</v>
      </c>
      <c r="B11" s="9">
        <v>271777298</v>
      </c>
      <c r="C11" s="4">
        <v>262995706</v>
      </c>
      <c r="E11" s="8">
        <v>210077780</v>
      </c>
      <c r="F11" s="8">
        <v>205838257</v>
      </c>
      <c r="G11" s="8"/>
    </row>
    <row r="12" spans="1:7" x14ac:dyDescent="0.25">
      <c r="A12" s="4" t="s">
        <v>9</v>
      </c>
      <c r="B12" s="4">
        <v>200381784</v>
      </c>
      <c r="C12" s="4">
        <v>239690719</v>
      </c>
      <c r="E12" s="5">
        <v>227954578</v>
      </c>
      <c r="F12" s="5">
        <v>215872658</v>
      </c>
      <c r="G12" s="5"/>
    </row>
    <row r="13" spans="1:7" x14ac:dyDescent="0.25">
      <c r="A13" s="4" t="s">
        <v>6</v>
      </c>
      <c r="B13" s="4">
        <v>48937527</v>
      </c>
      <c r="C13" s="4">
        <v>56546341</v>
      </c>
      <c r="E13" s="5">
        <v>93608291</v>
      </c>
      <c r="F13" s="5">
        <v>93773620</v>
      </c>
      <c r="G13" s="5"/>
    </row>
    <row r="14" spans="1:7" x14ac:dyDescent="0.25">
      <c r="A14" s="4" t="s">
        <v>41</v>
      </c>
      <c r="E14" s="5">
        <v>0</v>
      </c>
      <c r="F14" s="5">
        <v>398465000</v>
      </c>
      <c r="G14" s="5"/>
    </row>
    <row r="15" spans="1:7" x14ac:dyDescent="0.25">
      <c r="A15" s="4" t="s">
        <v>18</v>
      </c>
      <c r="B15" s="4">
        <v>78885063</v>
      </c>
      <c r="C15" s="4">
        <v>69570105</v>
      </c>
      <c r="E15" s="5">
        <v>1781837</v>
      </c>
      <c r="F15" s="5">
        <v>1854609</v>
      </c>
      <c r="G15" s="5"/>
    </row>
    <row r="17" spans="1:7" x14ac:dyDescent="0.25">
      <c r="A17" s="7"/>
      <c r="B17" s="7">
        <f>SUM(B10,B6)</f>
        <v>1143038946</v>
      </c>
      <c r="C17" s="7">
        <f>SUM(C6,C10)</f>
        <v>1163929331</v>
      </c>
      <c r="D17" s="7">
        <f>SUM(D6,D10)</f>
        <v>0</v>
      </c>
      <c r="E17" s="7">
        <f>SUM(E6,E10)</f>
        <v>1049276870</v>
      </c>
      <c r="F17" s="7">
        <f t="shared" ref="F17:G17" si="2">SUM(F6,F10)</f>
        <v>1111012757</v>
      </c>
      <c r="G17" s="7">
        <f t="shared" si="2"/>
        <v>0</v>
      </c>
    </row>
    <row r="19" spans="1:7" ht="15.75" x14ac:dyDescent="0.25">
      <c r="A19" s="34" t="s">
        <v>54</v>
      </c>
    </row>
    <row r="20" spans="1:7" ht="15.75" x14ac:dyDescent="0.25">
      <c r="A20" s="35" t="s">
        <v>55</v>
      </c>
    </row>
    <row r="21" spans="1:7" x14ac:dyDescent="0.25">
      <c r="A21" s="33" t="s">
        <v>7</v>
      </c>
      <c r="B21" s="7">
        <f>SUM(B22:B26)</f>
        <v>12087877</v>
      </c>
      <c r="C21" s="7">
        <f>SUM(C22:C26)</f>
        <v>58707833</v>
      </c>
      <c r="D21" s="7">
        <f>SUM(D22:D26)</f>
        <v>0</v>
      </c>
      <c r="E21" s="7">
        <f>SUM(E22:E26)</f>
        <v>90597623</v>
      </c>
      <c r="F21" s="7">
        <f t="shared" ref="F21:G21" si="3">SUM(F22:F26)</f>
        <v>6107958</v>
      </c>
      <c r="G21" s="7">
        <f t="shared" si="3"/>
        <v>0</v>
      </c>
    </row>
    <row r="22" spans="1:7" x14ac:dyDescent="0.25">
      <c r="A22" s="4" t="s">
        <v>21</v>
      </c>
      <c r="B22" s="4">
        <v>10397242</v>
      </c>
      <c r="C22" s="4">
        <v>56891614</v>
      </c>
      <c r="E22" s="5">
        <v>48033692</v>
      </c>
      <c r="F22" s="5">
        <v>0</v>
      </c>
      <c r="G22" s="5"/>
    </row>
    <row r="23" spans="1:7" x14ac:dyDescent="0.25">
      <c r="A23" s="4" t="s">
        <v>23</v>
      </c>
      <c r="E23" s="5">
        <v>316516</v>
      </c>
      <c r="F23" s="5">
        <v>316515</v>
      </c>
      <c r="G23" s="5"/>
    </row>
    <row r="24" spans="1:7" x14ac:dyDescent="0.25">
      <c r="A24" s="4" t="s">
        <v>42</v>
      </c>
      <c r="E24" s="5">
        <v>42247415</v>
      </c>
      <c r="F24" s="5">
        <v>5791443</v>
      </c>
      <c r="G24" s="5"/>
    </row>
    <row r="25" spans="1:7" x14ac:dyDescent="0.25">
      <c r="A25" s="4" t="s">
        <v>22</v>
      </c>
      <c r="B25" s="4">
        <v>1293670</v>
      </c>
      <c r="C25" s="4">
        <v>1478704</v>
      </c>
      <c r="E25" s="5">
        <v>0</v>
      </c>
      <c r="F25" s="5"/>
      <c r="G25" s="5"/>
    </row>
    <row r="26" spans="1:7" x14ac:dyDescent="0.25">
      <c r="A26" s="4" t="s">
        <v>23</v>
      </c>
      <c r="B26" s="4">
        <v>396965</v>
      </c>
      <c r="C26" s="4">
        <v>337515</v>
      </c>
      <c r="E26" s="4">
        <v>0</v>
      </c>
    </row>
    <row r="28" spans="1:7" x14ac:dyDescent="0.25">
      <c r="A28" s="33" t="s">
        <v>56</v>
      </c>
      <c r="B28" s="7">
        <f>SUM(B29:B34)</f>
        <v>436787601</v>
      </c>
      <c r="C28" s="7">
        <f>SUM(C29:C34)</f>
        <v>402950010</v>
      </c>
      <c r="D28" s="7">
        <f>SUM(D29:D34)</f>
        <v>0</v>
      </c>
      <c r="E28" s="7">
        <f>SUM(E29:E34)</f>
        <v>406112450</v>
      </c>
      <c r="F28" s="7">
        <f t="shared" ref="F28:G28" si="4">SUM(F29:F34)</f>
        <v>588301445</v>
      </c>
      <c r="G28" s="7">
        <f t="shared" si="4"/>
        <v>0</v>
      </c>
    </row>
    <row r="29" spans="1:7" x14ac:dyDescent="0.25">
      <c r="A29" s="4" t="s">
        <v>8</v>
      </c>
      <c r="B29" s="4">
        <v>284254945</v>
      </c>
      <c r="C29" s="4">
        <v>245860772</v>
      </c>
      <c r="E29" s="5">
        <v>291447146</v>
      </c>
      <c r="F29" s="5">
        <v>48140077</v>
      </c>
      <c r="G29" s="5"/>
    </row>
    <row r="30" spans="1:7" x14ac:dyDescent="0.25">
      <c r="A30" s="4" t="s">
        <v>11</v>
      </c>
      <c r="B30" s="4">
        <v>4554906</v>
      </c>
      <c r="C30" s="4">
        <v>5895562</v>
      </c>
      <c r="E30" s="5">
        <v>2604228</v>
      </c>
      <c r="F30" s="5">
        <v>2462977</v>
      </c>
      <c r="G30" s="5"/>
    </row>
    <row r="31" spans="1:7" x14ac:dyDescent="0.25">
      <c r="A31" s="4" t="s">
        <v>12</v>
      </c>
      <c r="B31" s="4">
        <v>3274757</v>
      </c>
      <c r="C31" s="4">
        <v>3271383</v>
      </c>
      <c r="E31" s="5">
        <v>3268007</v>
      </c>
      <c r="F31" s="5">
        <v>3268007</v>
      </c>
      <c r="G31" s="5"/>
    </row>
    <row r="32" spans="1:7" x14ac:dyDescent="0.25">
      <c r="A32" s="4" t="s">
        <v>10</v>
      </c>
      <c r="B32" s="4">
        <v>804169</v>
      </c>
      <c r="C32" s="4">
        <v>2359747</v>
      </c>
      <c r="E32" s="5">
        <v>8422432</v>
      </c>
      <c r="F32" s="5">
        <v>10055209</v>
      </c>
      <c r="G32" s="5"/>
    </row>
    <row r="33" spans="1:8" x14ac:dyDescent="0.25">
      <c r="A33" s="4" t="s">
        <v>24</v>
      </c>
      <c r="B33" s="4">
        <v>86411137</v>
      </c>
      <c r="C33" s="4">
        <v>88708758</v>
      </c>
      <c r="E33" s="5">
        <v>46659835</v>
      </c>
      <c r="F33" s="5">
        <v>60871505</v>
      </c>
      <c r="G33" s="5"/>
    </row>
    <row r="34" spans="1:8" x14ac:dyDescent="0.25">
      <c r="A34" s="4" t="s">
        <v>25</v>
      </c>
      <c r="B34" s="4">
        <v>57487687</v>
      </c>
      <c r="C34" s="4">
        <v>56853788</v>
      </c>
      <c r="E34" s="5">
        <v>53710802</v>
      </c>
      <c r="F34" s="4">
        <v>463503670</v>
      </c>
    </row>
    <row r="35" spans="1:8" x14ac:dyDescent="0.25">
      <c r="A35" s="7"/>
    </row>
    <row r="36" spans="1:8" x14ac:dyDescent="0.25">
      <c r="A36" s="7"/>
      <c r="B36" s="7">
        <f>SUM(B28,B21)</f>
        <v>448875478</v>
      </c>
      <c r="C36" s="7">
        <f>SUM(C28,C21)</f>
        <v>461657843</v>
      </c>
      <c r="D36" s="7">
        <f>SUM(D28,D21)</f>
        <v>0</v>
      </c>
      <c r="E36" s="7">
        <f>SUM(E28,E21)</f>
        <v>496710073</v>
      </c>
      <c r="F36" s="7">
        <f t="shared" ref="F36:G36" si="5">SUM(F28,F21)</f>
        <v>594409403</v>
      </c>
      <c r="G36" s="7">
        <f t="shared" si="5"/>
        <v>0</v>
      </c>
    </row>
    <row r="37" spans="1:8" x14ac:dyDescent="0.25">
      <c r="A37" s="7"/>
      <c r="B37" s="7"/>
      <c r="C37" s="7"/>
    </row>
    <row r="38" spans="1:8" x14ac:dyDescent="0.25">
      <c r="A38" s="33" t="s">
        <v>57</v>
      </c>
      <c r="B38" s="7">
        <f>SUM(B39:B42)</f>
        <v>694163468</v>
      </c>
      <c r="C38" s="7">
        <f>SUM(C39:C42)</f>
        <v>702271487</v>
      </c>
      <c r="D38" s="7">
        <f t="shared" ref="D38:G38" si="6">SUM(D39:D42)</f>
        <v>0</v>
      </c>
      <c r="E38" s="7">
        <f t="shared" si="6"/>
        <v>552566799</v>
      </c>
      <c r="F38" s="7">
        <f t="shared" si="6"/>
        <v>516603354</v>
      </c>
      <c r="G38" s="7">
        <f t="shared" si="6"/>
        <v>0</v>
      </c>
    </row>
    <row r="39" spans="1:8" x14ac:dyDescent="0.25">
      <c r="A39" s="4" t="s">
        <v>1</v>
      </c>
      <c r="B39" s="4">
        <v>408762900</v>
      </c>
      <c r="C39" s="4">
        <v>408762900</v>
      </c>
      <c r="E39" s="5">
        <v>429201045</v>
      </c>
      <c r="F39" s="5">
        <v>429201046</v>
      </c>
      <c r="G39" s="5"/>
    </row>
    <row r="40" spans="1:8" x14ac:dyDescent="0.25">
      <c r="A40" s="4" t="s">
        <v>19</v>
      </c>
      <c r="B40" s="4">
        <v>26094843</v>
      </c>
      <c r="C40" s="4">
        <v>26094843</v>
      </c>
      <c r="E40" s="5">
        <v>26094843</v>
      </c>
      <c r="F40" s="5">
        <v>26094843</v>
      </c>
      <c r="G40" s="5"/>
    </row>
    <row r="41" spans="1:8" x14ac:dyDescent="0.25">
      <c r="A41" s="4" t="s">
        <v>20</v>
      </c>
      <c r="B41" s="4">
        <v>246195047</v>
      </c>
      <c r="C41" s="4">
        <v>243364078</v>
      </c>
      <c r="E41" s="5">
        <v>239402021</v>
      </c>
      <c r="F41" s="4">
        <v>32818179</v>
      </c>
    </row>
    <row r="42" spans="1:8" x14ac:dyDescent="0.25">
      <c r="A42" s="4" t="s">
        <v>2</v>
      </c>
      <c r="B42" s="4">
        <v>13110678</v>
      </c>
      <c r="C42" s="4">
        <v>24049666</v>
      </c>
      <c r="E42" s="5">
        <v>-142131110</v>
      </c>
      <c r="F42" s="5">
        <v>28489286</v>
      </c>
      <c r="G42" s="5"/>
    </row>
    <row r="43" spans="1:8" x14ac:dyDescent="0.25">
      <c r="A43" s="7"/>
      <c r="B43" s="7"/>
      <c r="C43" s="7"/>
    </row>
    <row r="44" spans="1:8" x14ac:dyDescent="0.25">
      <c r="A44" s="7"/>
      <c r="B44" s="7"/>
      <c r="C44" s="7"/>
    </row>
    <row r="45" spans="1:8" x14ac:dyDescent="0.25">
      <c r="A45" s="7"/>
      <c r="B45" s="7"/>
      <c r="C45" s="7"/>
    </row>
    <row r="46" spans="1:8" x14ac:dyDescent="0.25">
      <c r="A46" s="7"/>
      <c r="B46" s="7">
        <f>SUM(B36,B38)</f>
        <v>1143038946</v>
      </c>
      <c r="C46" s="7">
        <f>SUM(C36,C38)+1</f>
        <v>1163929331</v>
      </c>
      <c r="D46" s="7">
        <f>SUM(D36,D38)</f>
        <v>0</v>
      </c>
      <c r="E46" s="7">
        <f>SUM(E36,E38)</f>
        <v>1049276872</v>
      </c>
      <c r="F46" s="7">
        <f t="shared" ref="F46:G46" si="7">SUM(F36,F38)</f>
        <v>1111012757</v>
      </c>
      <c r="G46" s="7">
        <f t="shared" si="7"/>
        <v>0</v>
      </c>
    </row>
    <row r="48" spans="1:8" s="29" customFormat="1" x14ac:dyDescent="0.25">
      <c r="A48" s="36" t="s">
        <v>58</v>
      </c>
      <c r="B48" s="28">
        <f>(B17-B36)/B49</f>
        <v>16.982056541824125</v>
      </c>
      <c r="C48" s="28">
        <f t="shared" ref="C48:H48" si="8">(C17-C36)/C49</f>
        <v>17.180411627376163</v>
      </c>
      <c r="D48" s="28" t="e">
        <f t="shared" si="8"/>
        <v>#DIV/0!</v>
      </c>
      <c r="E48" s="28">
        <f t="shared" si="8"/>
        <v>12.874311547866805</v>
      </c>
      <c r="F48" s="28">
        <f t="shared" si="8"/>
        <v>12.036395503099495</v>
      </c>
      <c r="G48" s="28" t="e">
        <f t="shared" si="8"/>
        <v>#DIV/0!</v>
      </c>
      <c r="H48" s="28" t="e">
        <f t="shared" si="8"/>
        <v>#DIV/0!</v>
      </c>
    </row>
    <row r="49" spans="1:8" x14ac:dyDescent="0.25">
      <c r="A49" s="36" t="s">
        <v>59</v>
      </c>
      <c r="B49" s="4">
        <f>B39/10</f>
        <v>40876290</v>
      </c>
      <c r="C49" s="4">
        <f t="shared" ref="C49" si="9">C39/10</f>
        <v>40876290</v>
      </c>
      <c r="D49" s="4">
        <f t="shared" ref="D49:H49" si="10">D39/10</f>
        <v>0</v>
      </c>
      <c r="E49" s="4">
        <f t="shared" si="10"/>
        <v>42920104.5</v>
      </c>
      <c r="F49" s="4">
        <f t="shared" si="10"/>
        <v>42920104.600000001</v>
      </c>
      <c r="G49" s="4">
        <f t="shared" si="10"/>
        <v>0</v>
      </c>
      <c r="H49" s="4">
        <f t="shared" si="1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1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E27" sqref="E27:G27"/>
    </sheetView>
  </sheetViews>
  <sheetFormatPr defaultRowHeight="15" x14ac:dyDescent="0.25"/>
  <cols>
    <col min="1" max="1" width="42.5703125" style="4" customWidth="1"/>
    <col min="2" max="2" width="14" style="4" bestFit="1" customWidth="1"/>
    <col min="3" max="3" width="13.5703125" style="4" bestFit="1" customWidth="1"/>
    <col min="4" max="4" width="13.85546875" style="4" bestFit="1" customWidth="1"/>
    <col min="5" max="7" width="13.85546875" style="4" customWidth="1"/>
    <col min="8" max="16384" width="9.140625" style="4"/>
  </cols>
  <sheetData>
    <row r="1" spans="1:7" ht="15.75" x14ac:dyDescent="0.25">
      <c r="A1" s="3" t="s">
        <v>37</v>
      </c>
      <c r="B1" s="3"/>
      <c r="C1" s="3"/>
      <c r="D1" s="3"/>
    </row>
    <row r="2" spans="1:7" ht="15.75" x14ac:dyDescent="0.25">
      <c r="A2" s="30" t="s">
        <v>60</v>
      </c>
      <c r="B2" s="3"/>
      <c r="C2" s="3"/>
      <c r="D2" s="3"/>
    </row>
    <row r="3" spans="1:7" ht="15.75" x14ac:dyDescent="0.25">
      <c r="A3" s="30" t="s">
        <v>50</v>
      </c>
      <c r="B3" s="3"/>
      <c r="C3" s="3"/>
    </row>
    <row r="4" spans="1:7" s="11" customFormat="1" ht="15.75" x14ac:dyDescent="0.25">
      <c r="A4" s="12"/>
      <c r="B4" s="31">
        <v>2013</v>
      </c>
      <c r="C4" s="30">
        <v>2014</v>
      </c>
      <c r="D4" s="30">
        <v>2015</v>
      </c>
      <c r="E4" s="30">
        <v>2016</v>
      </c>
      <c r="F4" s="30">
        <v>2017</v>
      </c>
      <c r="G4" s="30">
        <v>2018</v>
      </c>
    </row>
    <row r="5" spans="1:7" ht="15.75" x14ac:dyDescent="0.25">
      <c r="B5" s="3"/>
      <c r="C5" s="3"/>
      <c r="D5" s="3"/>
    </row>
    <row r="6" spans="1:7" x14ac:dyDescent="0.25">
      <c r="A6" s="36" t="s">
        <v>61</v>
      </c>
      <c r="B6" s="4">
        <v>382275439</v>
      </c>
      <c r="C6" s="4">
        <v>308460821</v>
      </c>
      <c r="E6" s="4">
        <v>90800666</v>
      </c>
      <c r="F6" s="4">
        <v>41611659</v>
      </c>
    </row>
    <row r="7" spans="1:7" x14ac:dyDescent="0.25">
      <c r="A7" t="s">
        <v>62</v>
      </c>
      <c r="B7" s="13">
        <v>266533412</v>
      </c>
      <c r="C7" s="13">
        <v>205140510</v>
      </c>
      <c r="D7" s="13"/>
      <c r="E7" s="13">
        <v>70464023</v>
      </c>
      <c r="F7" s="13">
        <v>33580982</v>
      </c>
      <c r="G7" s="13"/>
    </row>
    <row r="8" spans="1:7" x14ac:dyDescent="0.25">
      <c r="A8" s="36" t="s">
        <v>3</v>
      </c>
      <c r="B8" s="7">
        <f>B6-B7</f>
        <v>115742027</v>
      </c>
      <c r="C8" s="7">
        <f t="shared" ref="C8:G8" si="0">C6-C7</f>
        <v>103320311</v>
      </c>
      <c r="D8" s="7">
        <f t="shared" si="0"/>
        <v>0</v>
      </c>
      <c r="E8" s="7">
        <f t="shared" si="0"/>
        <v>20336643</v>
      </c>
      <c r="F8" s="7">
        <f t="shared" si="0"/>
        <v>8030677</v>
      </c>
      <c r="G8" s="7">
        <f t="shared" si="0"/>
        <v>0</v>
      </c>
    </row>
    <row r="9" spans="1:7" x14ac:dyDescent="0.25">
      <c r="A9" s="7"/>
      <c r="B9" s="7"/>
      <c r="C9" s="7"/>
      <c r="D9" s="7"/>
    </row>
    <row r="10" spans="1:7" x14ac:dyDescent="0.25">
      <c r="A10" s="36" t="s">
        <v>63</v>
      </c>
      <c r="B10" s="7"/>
      <c r="C10" s="7"/>
      <c r="D10" s="7"/>
    </row>
    <row r="11" spans="1:7" x14ac:dyDescent="0.25">
      <c r="A11" s="4" t="s">
        <v>13</v>
      </c>
      <c r="B11" s="4">
        <v>60558452</v>
      </c>
      <c r="C11" s="4">
        <v>49203444</v>
      </c>
      <c r="E11" s="4">
        <v>44667348</v>
      </c>
      <c r="F11" s="4">
        <v>27872928</v>
      </c>
    </row>
    <row r="12" spans="1:7" x14ac:dyDescent="0.25">
      <c r="A12" s="4" t="s">
        <v>14</v>
      </c>
      <c r="B12" s="4">
        <v>49107136</v>
      </c>
      <c r="C12" s="4">
        <v>49340465</v>
      </c>
      <c r="E12" s="4">
        <v>44397972</v>
      </c>
      <c r="F12" s="4">
        <v>41926542</v>
      </c>
    </row>
    <row r="13" spans="1:7" x14ac:dyDescent="0.25">
      <c r="A13" s="36" t="s">
        <v>4</v>
      </c>
      <c r="B13" s="14">
        <f>B8-B11-B12</f>
        <v>6076439</v>
      </c>
      <c r="C13" s="14">
        <f t="shared" ref="C13:G13" si="1">C8-C11-C12</f>
        <v>4776402</v>
      </c>
      <c r="D13" s="14">
        <f t="shared" si="1"/>
        <v>0</v>
      </c>
      <c r="E13" s="14">
        <f t="shared" si="1"/>
        <v>-68728677</v>
      </c>
      <c r="F13" s="14">
        <f t="shared" si="1"/>
        <v>-61768793</v>
      </c>
      <c r="G13" s="14">
        <f t="shared" si="1"/>
        <v>0</v>
      </c>
    </row>
    <row r="14" spans="1:7" x14ac:dyDescent="0.25">
      <c r="A14" s="37" t="s">
        <v>64</v>
      </c>
      <c r="B14" s="7"/>
      <c r="C14" s="7"/>
      <c r="D14" s="15"/>
    </row>
    <row r="15" spans="1:7" x14ac:dyDescent="0.25">
      <c r="A15" s="4" t="s">
        <v>26</v>
      </c>
      <c r="B15" s="4">
        <v>10277420</v>
      </c>
      <c r="C15" s="4">
        <v>7514149</v>
      </c>
      <c r="E15" s="4">
        <v>-1621905</v>
      </c>
      <c r="F15" s="4">
        <v>332289478</v>
      </c>
    </row>
    <row r="16" spans="1:7" x14ac:dyDescent="0.25">
      <c r="A16" s="4" t="s">
        <v>65</v>
      </c>
      <c r="E16" s="4">
        <v>19992416</v>
      </c>
    </row>
    <row r="17" spans="1:7" x14ac:dyDescent="0.25">
      <c r="A17" s="4" t="s">
        <v>43</v>
      </c>
      <c r="E17" s="4">
        <v>29098090</v>
      </c>
      <c r="F17" s="4">
        <v>50807392</v>
      </c>
    </row>
    <row r="18" spans="1:7" x14ac:dyDescent="0.25">
      <c r="A18" s="4" t="s">
        <v>44</v>
      </c>
      <c r="E18" s="4">
        <v>13536902</v>
      </c>
      <c r="F18" s="4">
        <f>94806662+26106500</f>
        <v>120913162</v>
      </c>
    </row>
    <row r="19" spans="1:7" ht="15.75" customHeight="1" x14ac:dyDescent="0.25">
      <c r="A19" s="36" t="s">
        <v>66</v>
      </c>
      <c r="B19" s="14">
        <f>B13+B15-B16-B17-B18</f>
        <v>16353859</v>
      </c>
      <c r="C19" s="14">
        <f t="shared" ref="C19:G19" si="2">C13+C15-C16-C17-C18</f>
        <v>12290551</v>
      </c>
      <c r="D19" s="14">
        <f t="shared" si="2"/>
        <v>0</v>
      </c>
      <c r="E19" s="14">
        <f t="shared" si="2"/>
        <v>-132977990</v>
      </c>
      <c r="F19" s="14">
        <f t="shared" si="2"/>
        <v>98800131</v>
      </c>
      <c r="G19" s="14">
        <f t="shared" si="2"/>
        <v>0</v>
      </c>
    </row>
    <row r="20" spans="1:7" x14ac:dyDescent="0.25">
      <c r="A20" s="4" t="s">
        <v>27</v>
      </c>
      <c r="B20" s="9">
        <v>769165</v>
      </c>
      <c r="C20" s="16">
        <v>585264</v>
      </c>
      <c r="D20" s="9"/>
      <c r="E20" s="9"/>
      <c r="F20" s="9"/>
      <c r="G20" s="9"/>
    </row>
    <row r="21" spans="1:7" x14ac:dyDescent="0.25">
      <c r="A21" s="36" t="s">
        <v>67</v>
      </c>
      <c r="B21" s="15">
        <f>B19-B20</f>
        <v>15584694</v>
      </c>
      <c r="C21" s="15">
        <f>C19-C20</f>
        <v>11705287</v>
      </c>
      <c r="D21" s="15">
        <f>D19-D20</f>
        <v>0</v>
      </c>
      <c r="E21" s="15">
        <f>E19-E20</f>
        <v>-132977990</v>
      </c>
      <c r="F21" s="15">
        <f t="shared" ref="F21:G21" si="3">F19-F20</f>
        <v>98800131</v>
      </c>
      <c r="G21" s="15">
        <f t="shared" si="3"/>
        <v>0</v>
      </c>
    </row>
    <row r="22" spans="1:7" x14ac:dyDescent="0.25">
      <c r="A22" s="33" t="s">
        <v>68</v>
      </c>
      <c r="B22" s="15"/>
      <c r="C22" s="15"/>
      <c r="D22" s="15"/>
      <c r="E22" s="15"/>
      <c r="F22" s="15"/>
      <c r="G22" s="15"/>
    </row>
    <row r="23" spans="1:7" x14ac:dyDescent="0.25">
      <c r="A23" s="9" t="s">
        <v>24</v>
      </c>
      <c r="B23" s="16">
        <v>5768736</v>
      </c>
      <c r="C23" s="16">
        <v>4096851</v>
      </c>
      <c r="D23" s="16"/>
      <c r="E23" s="16">
        <v>1200079</v>
      </c>
      <c r="F23" s="16">
        <v>14940000</v>
      </c>
      <c r="G23" s="16"/>
    </row>
    <row r="24" spans="1:7" x14ac:dyDescent="0.25">
      <c r="A24" s="36" t="s">
        <v>69</v>
      </c>
      <c r="B24" s="14">
        <f>B21-B23</f>
        <v>9815958</v>
      </c>
      <c r="C24" s="14">
        <f>C21-C23</f>
        <v>7608436</v>
      </c>
      <c r="D24" s="14">
        <f>D21-D23</f>
        <v>0</v>
      </c>
      <c r="E24" s="14">
        <f>E21-E23</f>
        <v>-134178069</v>
      </c>
      <c r="F24" s="14">
        <f t="shared" ref="F24:G24" si="4">F21-F23</f>
        <v>83860131</v>
      </c>
      <c r="G24" s="14">
        <f t="shared" si="4"/>
        <v>0</v>
      </c>
    </row>
    <row r="25" spans="1:7" x14ac:dyDescent="0.25">
      <c r="A25" s="7"/>
      <c r="B25" s="15"/>
      <c r="C25" s="15"/>
      <c r="D25" s="15"/>
    </row>
    <row r="26" spans="1:7" x14ac:dyDescent="0.25">
      <c r="A26" s="7"/>
      <c r="B26" s="15"/>
      <c r="C26" s="15"/>
      <c r="D26" s="15"/>
    </row>
    <row r="27" spans="1:7" s="20" customFormat="1" x14ac:dyDescent="0.25">
      <c r="A27" s="36" t="s">
        <v>70</v>
      </c>
      <c r="B27" s="19">
        <f>B24/('1'!B39/10)</f>
        <v>0.24013818279496502</v>
      </c>
      <c r="C27" s="19">
        <f>C24/('1'!C39/10)</f>
        <v>0.18613323273711974</v>
      </c>
      <c r="D27" s="19" t="e">
        <f>D24/('1'!D39/10)</f>
        <v>#DIV/0!</v>
      </c>
      <c r="E27" s="19">
        <f>E24/('1'!E39/10)</f>
        <v>-3.1262288515630243</v>
      </c>
      <c r="F27" s="19">
        <f>F24/('1'!F39/10)</f>
        <v>1.9538659512027376</v>
      </c>
      <c r="G27" s="19" t="e">
        <f>G24/('1'!G39/10)</f>
        <v>#DIV/0!</v>
      </c>
    </row>
    <row r="28" spans="1:7" x14ac:dyDescent="0.25">
      <c r="A28" s="37" t="s">
        <v>71</v>
      </c>
      <c r="B28" s="17">
        <v>40876290</v>
      </c>
      <c r="C28" s="4">
        <v>40876290</v>
      </c>
      <c r="D28" s="4">
        <v>42920104.5</v>
      </c>
      <c r="E28" s="4">
        <v>42920104.600000001</v>
      </c>
    </row>
    <row r="51" spans="1:1" x14ac:dyDescent="0.25">
      <c r="A51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6"/>
  <sheetViews>
    <sheetView tabSelected="1"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E40" sqref="E40"/>
    </sheetView>
  </sheetViews>
  <sheetFormatPr defaultRowHeight="15" x14ac:dyDescent="0.25"/>
  <cols>
    <col min="1" max="1" width="45.5703125" style="4" customWidth="1"/>
    <col min="2" max="2" width="14.5703125" style="5" bestFit="1" customWidth="1"/>
    <col min="3" max="3" width="14.5703125" style="4" bestFit="1" customWidth="1"/>
    <col min="4" max="4" width="15" style="4" customWidth="1"/>
    <col min="5" max="7" width="14.28515625" style="4" customWidth="1"/>
    <col min="8" max="16384" width="9.140625" style="4"/>
  </cols>
  <sheetData>
    <row r="1" spans="1:7" ht="15.75" x14ac:dyDescent="0.25">
      <c r="A1" s="3" t="s">
        <v>37</v>
      </c>
      <c r="B1" s="6"/>
      <c r="C1" s="3"/>
    </row>
    <row r="2" spans="1:7" ht="15.75" x14ac:dyDescent="0.25">
      <c r="A2" s="30" t="s">
        <v>72</v>
      </c>
      <c r="B2" s="6"/>
      <c r="C2" s="3"/>
    </row>
    <row r="3" spans="1:7" ht="15.75" x14ac:dyDescent="0.25">
      <c r="A3" s="30" t="s">
        <v>50</v>
      </c>
      <c r="B3" s="6"/>
      <c r="C3" s="3"/>
    </row>
    <row r="4" spans="1:7" s="11" customFormat="1" ht="15.75" x14ac:dyDescent="0.25">
      <c r="A4" s="12"/>
      <c r="B4" s="31">
        <v>2013</v>
      </c>
      <c r="C4" s="30">
        <v>2014</v>
      </c>
      <c r="D4" s="30">
        <v>2015</v>
      </c>
      <c r="E4" s="30">
        <v>2016</v>
      </c>
      <c r="F4" s="30">
        <v>2017</v>
      </c>
      <c r="G4" s="30">
        <v>2018</v>
      </c>
    </row>
    <row r="5" spans="1:7" x14ac:dyDescent="0.25">
      <c r="A5" s="36" t="s">
        <v>73</v>
      </c>
    </row>
    <row r="6" spans="1:7" x14ac:dyDescent="0.25">
      <c r="A6" s="4" t="s">
        <v>28</v>
      </c>
      <c r="B6" s="5">
        <v>367680881</v>
      </c>
      <c r="C6" s="4">
        <v>276666035</v>
      </c>
      <c r="E6" s="4">
        <v>123052590</v>
      </c>
      <c r="F6" s="4">
        <v>53693579</v>
      </c>
    </row>
    <row r="7" spans="1:7" ht="15.75" x14ac:dyDescent="0.25">
      <c r="A7" s="21" t="s">
        <v>29</v>
      </c>
      <c r="B7" s="5">
        <v>-365715561</v>
      </c>
      <c r="C7" s="4">
        <v>-236058324</v>
      </c>
      <c r="E7" s="4">
        <v>-69115122</v>
      </c>
      <c r="F7" s="4">
        <v>-20705200</v>
      </c>
    </row>
    <row r="8" spans="1:7" ht="15.75" x14ac:dyDescent="0.25">
      <c r="A8" s="21" t="s">
        <v>45</v>
      </c>
      <c r="E8" s="4">
        <v>-30527394</v>
      </c>
      <c r="F8" s="4">
        <v>-21526972</v>
      </c>
    </row>
    <row r="9" spans="1:7" ht="15.75" x14ac:dyDescent="0.25">
      <c r="A9" s="21" t="s">
        <v>14</v>
      </c>
      <c r="B9" s="5">
        <v>-46328213</v>
      </c>
      <c r="C9" s="4">
        <v>-47002761</v>
      </c>
      <c r="E9" s="4">
        <v>-44397972</v>
      </c>
      <c r="F9" s="4">
        <v>-41926542</v>
      </c>
    </row>
    <row r="10" spans="1:7" ht="15.75" x14ac:dyDescent="0.25">
      <c r="A10" s="21" t="s">
        <v>46</v>
      </c>
      <c r="E10" s="4">
        <v>-32469383</v>
      </c>
      <c r="F10" s="4">
        <v>-147591</v>
      </c>
    </row>
    <row r="11" spans="1:7" ht="15.75" x14ac:dyDescent="0.25">
      <c r="A11" s="38" t="s">
        <v>47</v>
      </c>
      <c r="E11" s="4">
        <v>-449</v>
      </c>
      <c r="F11" s="4">
        <v>0</v>
      </c>
    </row>
    <row r="12" spans="1:7" x14ac:dyDescent="0.25">
      <c r="A12" s="18" t="s">
        <v>16</v>
      </c>
      <c r="B12" s="5">
        <v>-8693951</v>
      </c>
      <c r="C12" s="4">
        <v>-1299647</v>
      </c>
      <c r="E12" s="4">
        <v>-440385</v>
      </c>
      <c r="F12" s="4">
        <v>-746068</v>
      </c>
    </row>
    <row r="13" spans="1:7" x14ac:dyDescent="0.25">
      <c r="A13" s="15"/>
      <c r="B13" s="14">
        <v>-6728631</v>
      </c>
      <c r="C13" s="14">
        <f>SUM(C6:C12)</f>
        <v>-7694697</v>
      </c>
      <c r="D13" s="14">
        <f>SUM(D6:D12)</f>
        <v>0</v>
      </c>
      <c r="E13" s="14">
        <f t="shared" ref="E13:G13" si="0">SUM(E6:E12)</f>
        <v>-53898115</v>
      </c>
      <c r="F13" s="14">
        <f t="shared" si="0"/>
        <v>-31358794</v>
      </c>
      <c r="G13" s="14">
        <f t="shared" si="0"/>
        <v>0</v>
      </c>
    </row>
    <row r="15" spans="1:7" x14ac:dyDescent="0.25">
      <c r="A15" s="36" t="s">
        <v>74</v>
      </c>
    </row>
    <row r="16" spans="1:7" x14ac:dyDescent="0.25">
      <c r="A16" s="39" t="s">
        <v>15</v>
      </c>
      <c r="B16" s="5">
        <v>-21455410</v>
      </c>
      <c r="C16" s="4">
        <v>-8718340</v>
      </c>
      <c r="E16" s="4">
        <v>-12390208</v>
      </c>
      <c r="F16" s="4">
        <v>-251770</v>
      </c>
    </row>
    <row r="17" spans="1:7" x14ac:dyDescent="0.25">
      <c r="A17" s="22" t="s">
        <v>48</v>
      </c>
      <c r="F17" s="4">
        <v>118436</v>
      </c>
    </row>
    <row r="18" spans="1:7" x14ac:dyDescent="0.25">
      <c r="A18" s="40" t="s">
        <v>30</v>
      </c>
      <c r="B18" s="5">
        <v>220000</v>
      </c>
      <c r="C18" s="4">
        <v>1500000</v>
      </c>
      <c r="E18" s="4">
        <v>1044663</v>
      </c>
      <c r="F18" s="4">
        <v>870000</v>
      </c>
    </row>
    <row r="19" spans="1:7" x14ac:dyDescent="0.25">
      <c r="A19" s="15"/>
      <c r="B19" s="23">
        <f>SUM(B16:B18)</f>
        <v>-21235410</v>
      </c>
      <c r="C19" s="14">
        <f>SUM(C16:C18)</f>
        <v>-7218340</v>
      </c>
      <c r="D19" s="14">
        <f>SUM(D16:D18)</f>
        <v>0</v>
      </c>
      <c r="E19" s="14">
        <f t="shared" ref="E19:G19" si="1">SUM(E16:E18)</f>
        <v>-11345545</v>
      </c>
      <c r="F19" s="14">
        <f t="shared" si="1"/>
        <v>736666</v>
      </c>
      <c r="G19" s="14">
        <f t="shared" si="1"/>
        <v>0</v>
      </c>
    </row>
    <row r="21" spans="1:7" x14ac:dyDescent="0.25">
      <c r="A21" s="36" t="s">
        <v>75</v>
      </c>
    </row>
    <row r="22" spans="1:7" x14ac:dyDescent="0.25">
      <c r="A22" s="4" t="s">
        <v>31</v>
      </c>
      <c r="B22" s="5">
        <v>-2778923</v>
      </c>
      <c r="C22" s="4">
        <v>-2337704</v>
      </c>
      <c r="E22" s="4">
        <v>-1444161</v>
      </c>
    </row>
    <row r="23" spans="1:7" x14ac:dyDescent="0.25">
      <c r="A23" s="9" t="s">
        <v>32</v>
      </c>
      <c r="B23" s="5">
        <v>-11111592</v>
      </c>
      <c r="C23" s="4">
        <v>46494372</v>
      </c>
      <c r="E23" s="4">
        <v>-2807985</v>
      </c>
      <c r="F23" s="4">
        <v>-48033692</v>
      </c>
    </row>
    <row r="24" spans="1:7" x14ac:dyDescent="0.25">
      <c r="A24" s="9" t="s">
        <v>33</v>
      </c>
      <c r="B24" s="5">
        <v>15159110</v>
      </c>
      <c r="C24" s="4">
        <v>-38394173</v>
      </c>
      <c r="E24" s="4">
        <v>69919664</v>
      </c>
      <c r="F24" s="4">
        <v>-159343721</v>
      </c>
    </row>
    <row r="25" spans="1:7" x14ac:dyDescent="0.25">
      <c r="A25" s="9" t="s">
        <v>34</v>
      </c>
      <c r="B25" s="5">
        <v>-1114305</v>
      </c>
      <c r="C25" s="4">
        <v>185034</v>
      </c>
      <c r="E25" s="4">
        <v>-710780</v>
      </c>
      <c r="F25" s="4">
        <v>0</v>
      </c>
    </row>
    <row r="26" spans="1:7" x14ac:dyDescent="0.25">
      <c r="A26" s="18" t="s">
        <v>35</v>
      </c>
      <c r="B26" s="5">
        <v>-904810</v>
      </c>
      <c r="C26" s="4">
        <v>-290000</v>
      </c>
      <c r="E26" s="4">
        <v>0</v>
      </c>
      <c r="F26" s="4">
        <v>238072314</v>
      </c>
    </row>
    <row r="27" spans="1:7" x14ac:dyDescent="0.25">
      <c r="A27" s="18" t="s">
        <v>36</v>
      </c>
      <c r="B27" s="5">
        <v>-1109085</v>
      </c>
      <c r="C27" s="4">
        <v>-59450</v>
      </c>
      <c r="D27" s="4">
        <v>0</v>
      </c>
      <c r="E27" s="4">
        <v>0</v>
      </c>
    </row>
    <row r="28" spans="1:7" s="7" customFormat="1" x14ac:dyDescent="0.25">
      <c r="A28" s="15"/>
      <c r="B28" s="23">
        <f>SUM(B22:B27)</f>
        <v>-1859605</v>
      </c>
      <c r="C28" s="14">
        <f>SUM(C22:C27)</f>
        <v>5598079</v>
      </c>
      <c r="D28" s="14">
        <f>SUM(D22:D27)</f>
        <v>0</v>
      </c>
      <c r="E28" s="14">
        <f t="shared" ref="E28:G28" si="2">SUM(E22:E27)</f>
        <v>64956738</v>
      </c>
      <c r="F28" s="14">
        <f t="shared" si="2"/>
        <v>30694901</v>
      </c>
      <c r="G28" s="14">
        <f t="shared" si="2"/>
        <v>0</v>
      </c>
    </row>
    <row r="30" spans="1:7" x14ac:dyDescent="0.25">
      <c r="A30" s="41" t="s">
        <v>76</v>
      </c>
      <c r="B30" s="14">
        <f>SUM(B13,B19,B28)</f>
        <v>-29823646</v>
      </c>
      <c r="C30" s="14">
        <f>SUM(C13,C19,C28)</f>
        <v>-9314958</v>
      </c>
      <c r="D30" s="14">
        <f>SUM(D13,D19,D28)</f>
        <v>0</v>
      </c>
      <c r="E30" s="14">
        <f t="shared" ref="E30:G30" si="3">SUM(E13,E19,E28)</f>
        <v>-286922</v>
      </c>
      <c r="F30" s="14">
        <f t="shared" si="3"/>
        <v>72773</v>
      </c>
      <c r="G30" s="14">
        <f t="shared" si="3"/>
        <v>0</v>
      </c>
    </row>
    <row r="31" spans="1:7" x14ac:dyDescent="0.25">
      <c r="A31" s="37" t="s">
        <v>77</v>
      </c>
      <c r="B31" s="5">
        <v>108708709</v>
      </c>
      <c r="C31" s="4">
        <v>78885063</v>
      </c>
      <c r="E31" s="4">
        <v>2068760</v>
      </c>
      <c r="F31" s="4">
        <v>1781837</v>
      </c>
    </row>
    <row r="32" spans="1:7" ht="15.75" thickBot="1" x14ac:dyDescent="0.3">
      <c r="A32" s="36" t="s">
        <v>78</v>
      </c>
      <c r="B32" s="25">
        <f>B30+B31</f>
        <v>78885063</v>
      </c>
      <c r="C32" s="24">
        <f>C30+C31</f>
        <v>69570105</v>
      </c>
      <c r="D32" s="24">
        <f>(D30+D31)</f>
        <v>0</v>
      </c>
      <c r="E32" s="24">
        <f>(E30+E31)-1</f>
        <v>1781837</v>
      </c>
      <c r="F32" s="24">
        <f t="shared" ref="F32:G32" si="4">(F30+F31)-1</f>
        <v>1854609</v>
      </c>
      <c r="G32" s="24">
        <f t="shared" si="4"/>
        <v>-1</v>
      </c>
    </row>
    <row r="33" spans="1:7" ht="15.75" thickTop="1" x14ac:dyDescent="0.25">
      <c r="B33" s="10"/>
      <c r="C33" s="7"/>
      <c r="D33" s="7"/>
    </row>
    <row r="34" spans="1:7" s="20" customFormat="1" x14ac:dyDescent="0.25">
      <c r="A34" s="36" t="s">
        <v>79</v>
      </c>
      <c r="B34" s="27">
        <v>0.16</v>
      </c>
      <c r="C34" s="26">
        <v>0.19</v>
      </c>
      <c r="D34" s="26">
        <f>D13/('1'!E39/10)</f>
        <v>0</v>
      </c>
      <c r="E34" s="26">
        <f>E13/('1'!E39/10)</f>
        <v>-1.2557778138680906</v>
      </c>
      <c r="F34" s="26">
        <f>F13/('1'!F39/10)</f>
        <v>-0.73063181677334488</v>
      </c>
      <c r="G34" s="26" t="e">
        <f>G13/('1'!G39/10)</f>
        <v>#DIV/0!</v>
      </c>
    </row>
    <row r="35" spans="1:7" x14ac:dyDescent="0.25">
      <c r="A35" s="36" t="s">
        <v>80</v>
      </c>
      <c r="B35" s="5">
        <v>40876290</v>
      </c>
      <c r="C35" s="4">
        <v>40876290</v>
      </c>
      <c r="D35" s="4">
        <v>42920104.5</v>
      </c>
      <c r="E35" s="4">
        <v>42920104.600000001</v>
      </c>
      <c r="F35" s="4">
        <v>42920105.600000001</v>
      </c>
      <c r="G35" s="4">
        <v>42920106.600000001</v>
      </c>
    </row>
    <row r="36" spans="1:7" ht="15.75" x14ac:dyDescent="0.25">
      <c r="A36" s="3"/>
      <c r="B36" s="17"/>
      <c r="C36" s="15"/>
      <c r="D36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9" sqref="B19"/>
    </sheetView>
  </sheetViews>
  <sheetFormatPr defaultRowHeight="15" x14ac:dyDescent="0.25"/>
  <cols>
    <col min="1" max="1" width="16.5703125" bestFit="1" customWidth="1"/>
  </cols>
  <sheetData>
    <row r="1" spans="1:6" ht="15.75" x14ac:dyDescent="0.25">
      <c r="A1" s="3" t="s">
        <v>37</v>
      </c>
    </row>
    <row r="2" spans="1:6" x14ac:dyDescent="0.25">
      <c r="A2" s="41" t="s">
        <v>85</v>
      </c>
    </row>
    <row r="3" spans="1:6" ht="15.75" x14ac:dyDescent="0.25">
      <c r="A3" s="30" t="s">
        <v>50</v>
      </c>
    </row>
    <row r="4" spans="1:6" x14ac:dyDescent="0.25">
      <c r="B4">
        <v>2013</v>
      </c>
      <c r="C4">
        <v>2014</v>
      </c>
      <c r="D4">
        <v>2016</v>
      </c>
      <c r="E4">
        <v>2017</v>
      </c>
      <c r="F4">
        <v>2018</v>
      </c>
    </row>
    <row r="5" spans="1:6" x14ac:dyDescent="0.25">
      <c r="A5" s="42" t="s">
        <v>81</v>
      </c>
      <c r="B5" s="1">
        <f>'2'!B24/'1'!B17</f>
        <v>8.5875971543667769E-3</v>
      </c>
      <c r="C5" s="1">
        <f>'2'!C24/'1'!C17</f>
        <v>6.5368539114510895E-3</v>
      </c>
      <c r="D5" s="1" t="e">
        <f>'2'!D24/'1'!D17</f>
        <v>#DIV/0!</v>
      </c>
      <c r="E5" s="1">
        <f>'2'!E24/'1'!E17</f>
        <v>-0.12787670522080602</v>
      </c>
      <c r="F5" s="1">
        <f>'2'!F24/'1'!F17</f>
        <v>7.5480799362234507E-2</v>
      </c>
    </row>
    <row r="6" spans="1:6" x14ac:dyDescent="0.25">
      <c r="A6" s="42" t="s">
        <v>82</v>
      </c>
      <c r="B6" s="1">
        <f>'2'!B24/'1'!B38</f>
        <v>1.4140700933573185E-2</v>
      </c>
      <c r="C6" s="1">
        <f>'2'!C24/'1'!C38</f>
        <v>1.0834038033499145E-2</v>
      </c>
      <c r="D6" s="1" t="e">
        <f>'2'!D24/'1'!D38</f>
        <v>#DIV/0!</v>
      </c>
      <c r="E6" s="1">
        <f>'2'!E24/'1'!E38</f>
        <v>-0.24282687494584704</v>
      </c>
      <c r="F6" s="1">
        <f>'2'!F24/'1'!F38</f>
        <v>0.16232982296897747</v>
      </c>
    </row>
    <row r="7" spans="1:6" x14ac:dyDescent="0.25">
      <c r="A7" s="42" t="s">
        <v>38</v>
      </c>
      <c r="B7" s="1">
        <f>('1'!B22+'1'!B25)/'1'!B38</f>
        <v>1.6841727545362558E-2</v>
      </c>
      <c r="C7" s="1">
        <f>('1'!C22+'1'!C25)/'1'!C38</f>
        <v>8.3116457211369024E-2</v>
      </c>
      <c r="D7" s="1" t="e">
        <f>('1'!D22+'1'!D25)/'1'!D38</f>
        <v>#DIV/0!</v>
      </c>
      <c r="E7" s="1">
        <f>('1'!E22+'1'!E25)/'1'!E38</f>
        <v>8.6928299143068849E-2</v>
      </c>
      <c r="F7" s="1">
        <f>('1'!F22+'1'!F25)/'1'!F38</f>
        <v>0</v>
      </c>
    </row>
    <row r="8" spans="1:6" x14ac:dyDescent="0.25">
      <c r="A8" s="42" t="s">
        <v>39</v>
      </c>
      <c r="B8" s="2">
        <f>'1'!B10/'1'!B28</f>
        <v>1.3736234055783099</v>
      </c>
      <c r="C8" s="2">
        <f>'1'!C10/'1'!C28</f>
        <v>1.5604984623278704</v>
      </c>
      <c r="D8" s="2" t="e">
        <f>'1'!D10/'1'!D28</f>
        <v>#DIV/0!</v>
      </c>
      <c r="E8" s="2">
        <f>'1'!E10/'1'!E28</f>
        <v>1.3134846912474611</v>
      </c>
      <c r="F8" s="2">
        <f>'1'!F10/'1'!F28</f>
        <v>1.5566919846678262</v>
      </c>
    </row>
    <row r="9" spans="1:6" x14ac:dyDescent="0.25">
      <c r="A9" s="42" t="s">
        <v>83</v>
      </c>
      <c r="B9" s="1">
        <f>'2'!B24/'2'!B6</f>
        <v>2.5677710358995885E-2</v>
      </c>
      <c r="C9" s="1">
        <f>'2'!C24/'2'!C6</f>
        <v>2.4665809989528623E-2</v>
      </c>
      <c r="D9" s="1" t="e">
        <f>'2'!D24/'2'!D6</f>
        <v>#DIV/0!</v>
      </c>
      <c r="E9" s="1">
        <f>'2'!E24/'2'!E6</f>
        <v>-1.4777211986528822</v>
      </c>
      <c r="F9" s="1">
        <f>'2'!F24/'2'!F6</f>
        <v>2.015303715720635</v>
      </c>
    </row>
    <row r="10" spans="1:6" x14ac:dyDescent="0.25">
      <c r="A10" t="s">
        <v>40</v>
      </c>
      <c r="B10" s="1">
        <f>'2'!B13/'2'!B6</f>
        <v>1.5895447052249673E-2</v>
      </c>
      <c r="C10" s="1">
        <f>'2'!C13/'2'!C6</f>
        <v>1.5484631028716609E-2</v>
      </c>
      <c r="D10" s="1" t="e">
        <f>'2'!D13/'2'!D6</f>
        <v>#DIV/0!</v>
      </c>
      <c r="E10" s="1">
        <f>'2'!E13/'2'!E6</f>
        <v>-0.75691820366163398</v>
      </c>
      <c r="F10" s="1">
        <f>'2'!F13/'2'!F6</f>
        <v>-1.4844107272915987</v>
      </c>
    </row>
    <row r="11" spans="1:6" x14ac:dyDescent="0.25">
      <c r="A11" s="42" t="s">
        <v>84</v>
      </c>
      <c r="B11" s="1">
        <f>'2'!B24/('1'!B38+'1'!B22+'1'!B25)</f>
        <v>1.3906491591084268E-2</v>
      </c>
      <c r="C11" s="1">
        <f>'2'!C24/('1'!C38+'1'!C22+'1'!C25)</f>
        <v>1.0002652956998597E-2</v>
      </c>
      <c r="D11" s="1" t="e">
        <f>'2'!D24/('1'!D38+'1'!D22+'1'!D25)</f>
        <v>#DIV/0!</v>
      </c>
      <c r="E11" s="1">
        <f>'2'!E24/('1'!E38+'1'!E22+'1'!E25)</f>
        <v>-0.22340652565333982</v>
      </c>
      <c r="F11" s="1">
        <f>'2'!F24/('1'!F38+'1'!F22+'1'!F25)</f>
        <v>0.16232982296897747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2020-04-11T15:27:29Z</dcterms:modified>
</cp:coreProperties>
</file>