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A\"/>
    </mc:Choice>
  </mc:AlternateContent>
  <bookViews>
    <workbookView xWindow="0" yWindow="0" windowWidth="11940" windowHeight="5715" activeTab="2"/>
  </bookViews>
  <sheets>
    <sheet name="1" sheetId="1" r:id="rId1"/>
    <sheet name="2" sheetId="2" r:id="rId2"/>
    <sheet name="3" sheetId="4" r:id="rId3"/>
    <sheet name="Ratio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4" l="1"/>
  <c r="I22" i="4"/>
  <c r="I10" i="4"/>
  <c r="I28" i="4" s="1"/>
  <c r="I8" i="2"/>
  <c r="I7" i="2"/>
  <c r="I45" i="1"/>
  <c r="I40" i="1"/>
  <c r="I36" i="1"/>
  <c r="I42" i="1" s="1"/>
  <c r="I26" i="1"/>
  <c r="I11" i="1"/>
  <c r="I6" i="1"/>
  <c r="I16" i="1" l="1"/>
  <c r="I11" i="2"/>
  <c r="I14" i="2" s="1"/>
  <c r="I16" i="2" s="1"/>
  <c r="I19" i="2" s="1"/>
  <c r="I21" i="2" s="1"/>
  <c r="I44" i="1"/>
  <c r="C10" i="4"/>
  <c r="D10" i="4"/>
  <c r="E10" i="4"/>
  <c r="F10" i="4"/>
  <c r="G10" i="4"/>
  <c r="H10" i="4"/>
  <c r="B10" i="4"/>
  <c r="C45" i="1"/>
  <c r="D45" i="1"/>
  <c r="E45" i="1"/>
  <c r="F45" i="1"/>
  <c r="G45" i="1"/>
  <c r="H45" i="1"/>
  <c r="B45" i="1"/>
  <c r="H22" i="4" l="1"/>
  <c r="H28" i="4"/>
  <c r="H8" i="2"/>
  <c r="H7" i="2"/>
  <c r="H11" i="2" s="1"/>
  <c r="H13" i="1"/>
  <c r="H26" i="1"/>
  <c r="H36" i="1"/>
  <c r="H40" i="1"/>
  <c r="H11" i="1"/>
  <c r="H6" i="1"/>
  <c r="H16" i="1" l="1"/>
  <c r="H24" i="4"/>
  <c r="H26" i="4" s="1"/>
  <c r="H14" i="2"/>
  <c r="H16" i="2" s="1"/>
  <c r="H19" i="2" s="1"/>
  <c r="H12" i="5" s="1"/>
  <c r="H11" i="5"/>
  <c r="H6" i="5"/>
  <c r="H42" i="1"/>
  <c r="H9" i="5"/>
  <c r="H8" i="5"/>
  <c r="H44" i="1"/>
  <c r="H7" i="5" l="1"/>
  <c r="H10" i="5"/>
  <c r="H21" i="2"/>
  <c r="C7" i="2"/>
  <c r="C11" i="2" s="1"/>
  <c r="C11" i="5" s="1"/>
  <c r="D7" i="2"/>
  <c r="E7" i="2"/>
  <c r="F7" i="2"/>
  <c r="G7" i="2"/>
  <c r="B7" i="2"/>
  <c r="G22" i="4"/>
  <c r="F22" i="4"/>
  <c r="E22" i="4"/>
  <c r="E24" i="4" s="1"/>
  <c r="E26" i="4" s="1"/>
  <c r="D22" i="4"/>
  <c r="C22" i="4"/>
  <c r="B22" i="4"/>
  <c r="F14" i="4"/>
  <c r="E14" i="4"/>
  <c r="D14" i="4"/>
  <c r="C14" i="4"/>
  <c r="B14" i="4"/>
  <c r="B24" i="4" s="1"/>
  <c r="B26" i="4" s="1"/>
  <c r="G28" i="4"/>
  <c r="F28" i="4"/>
  <c r="D28" i="4"/>
  <c r="C28" i="4"/>
  <c r="G8" i="2"/>
  <c r="F8" i="2"/>
  <c r="E8" i="2"/>
  <c r="D8" i="2"/>
  <c r="C8" i="2"/>
  <c r="B8" i="2"/>
  <c r="G40" i="1"/>
  <c r="G11" i="2" l="1"/>
  <c r="G11" i="5" s="1"/>
  <c r="F11" i="2"/>
  <c r="B11" i="2"/>
  <c r="D11" i="2"/>
  <c r="D11" i="5" s="1"/>
  <c r="F24" i="4"/>
  <c r="F26" i="4" s="1"/>
  <c r="D24" i="4"/>
  <c r="D26" i="4" s="1"/>
  <c r="E28" i="4"/>
  <c r="C24" i="4"/>
  <c r="C26" i="4" s="1"/>
  <c r="B28" i="4"/>
  <c r="G24" i="4"/>
  <c r="G26" i="4" s="1"/>
  <c r="E11" i="2"/>
  <c r="B11" i="5"/>
  <c r="B14" i="2"/>
  <c r="B16" i="2" s="1"/>
  <c r="B19" i="2" s="1"/>
  <c r="B21" i="2" s="1"/>
  <c r="E11" i="5"/>
  <c r="E14" i="2"/>
  <c r="E16" i="2" s="1"/>
  <c r="E19" i="2" s="1"/>
  <c r="E10" i="5" s="1"/>
  <c r="F11" i="5"/>
  <c r="F14" i="2"/>
  <c r="F16" i="2" s="1"/>
  <c r="F19" i="2" s="1"/>
  <c r="G14" i="2"/>
  <c r="G16" i="2" s="1"/>
  <c r="G19" i="2" s="1"/>
  <c r="G21" i="2" s="1"/>
  <c r="C14" i="2"/>
  <c r="C16" i="2" s="1"/>
  <c r="C19" i="2" s="1"/>
  <c r="C6" i="1"/>
  <c r="B6" i="1"/>
  <c r="G6" i="1"/>
  <c r="F6" i="1"/>
  <c r="E6" i="1"/>
  <c r="D6" i="1"/>
  <c r="B26" i="1"/>
  <c r="C26" i="1"/>
  <c r="D26" i="1"/>
  <c r="E26" i="1"/>
  <c r="G26" i="1"/>
  <c r="B40" i="1"/>
  <c r="C40" i="1"/>
  <c r="D40" i="1"/>
  <c r="E40" i="1"/>
  <c r="G36" i="1"/>
  <c r="B36" i="1"/>
  <c r="C36" i="1"/>
  <c r="D36" i="1"/>
  <c r="E36" i="1"/>
  <c r="B11" i="1"/>
  <c r="B9" i="5" s="1"/>
  <c r="C11" i="1"/>
  <c r="C9" i="5" s="1"/>
  <c r="D11" i="1"/>
  <c r="E11" i="1"/>
  <c r="G11" i="1"/>
  <c r="F26" i="1"/>
  <c r="F40" i="1"/>
  <c r="F36" i="1"/>
  <c r="F11" i="1"/>
  <c r="F9" i="5" s="1"/>
  <c r="E9" i="5" l="1"/>
  <c r="D14" i="2"/>
  <c r="D16" i="2" s="1"/>
  <c r="D19" i="2" s="1"/>
  <c r="D21" i="2" s="1"/>
  <c r="F10" i="5"/>
  <c r="F21" i="2"/>
  <c r="B10" i="5"/>
  <c r="C10" i="5"/>
  <c r="C21" i="2"/>
  <c r="G10" i="5"/>
  <c r="D9" i="5"/>
  <c r="B12" i="5"/>
  <c r="B7" i="5"/>
  <c r="B8" i="5"/>
  <c r="B44" i="1"/>
  <c r="F8" i="5"/>
  <c r="F12" i="5"/>
  <c r="F7" i="5"/>
  <c r="F44" i="1"/>
  <c r="E8" i="5"/>
  <c r="E12" i="5"/>
  <c r="E7" i="5"/>
  <c r="E44" i="1"/>
  <c r="E42" i="1"/>
  <c r="G7" i="5"/>
  <c r="G8" i="5"/>
  <c r="G12" i="5"/>
  <c r="G44" i="1"/>
  <c r="G9" i="5"/>
  <c r="D12" i="5"/>
  <c r="D7" i="5"/>
  <c r="D8" i="5"/>
  <c r="D44" i="1"/>
  <c r="C7" i="5"/>
  <c r="C8" i="5"/>
  <c r="C12" i="5"/>
  <c r="C44" i="1"/>
  <c r="D16" i="1"/>
  <c r="D6" i="5" s="1"/>
  <c r="E21" i="2"/>
  <c r="F16" i="1"/>
  <c r="F6" i="5" s="1"/>
  <c r="E16" i="1"/>
  <c r="E6" i="5" s="1"/>
  <c r="G42" i="1"/>
  <c r="G16" i="1"/>
  <c r="G6" i="5" s="1"/>
  <c r="B42" i="1"/>
  <c r="B16" i="1"/>
  <c r="B6" i="5" s="1"/>
  <c r="C42" i="1"/>
  <c r="C16" i="1"/>
  <c r="C6" i="5" s="1"/>
  <c r="D42" i="1"/>
  <c r="F42" i="1"/>
  <c r="D10" i="5" l="1"/>
</calcChain>
</file>

<file path=xl/sharedStrings.xml><?xml version="1.0" encoding="utf-8"?>
<sst xmlns="http://schemas.openxmlformats.org/spreadsheetml/2006/main" count="86" uniqueCount="80">
  <si>
    <t>BEXIMCO SYNTHETICS LIMITED</t>
  </si>
  <si>
    <t xml:space="preserve">Property , plant &amp; Equipment </t>
  </si>
  <si>
    <t>Long term Security deposits</t>
  </si>
  <si>
    <t>Accounts &amp; other Receivables</t>
  </si>
  <si>
    <t>Inventories</t>
  </si>
  <si>
    <t>Advance, Deposit &amp;Prepayments</t>
  </si>
  <si>
    <t>Cash &amp; Cash Equivalents</t>
  </si>
  <si>
    <t>Retained Earning</t>
  </si>
  <si>
    <t>Revaluation Surplus</t>
  </si>
  <si>
    <t>Non Current Liabilities</t>
  </si>
  <si>
    <t>Obligation iunder Finance lease</t>
  </si>
  <si>
    <t>Deferred tax liability</t>
  </si>
  <si>
    <t>Current Liabilities</t>
  </si>
  <si>
    <t>Debenture current maturity</t>
  </si>
  <si>
    <t>Interest free block account - current maturity</t>
  </si>
  <si>
    <t>Short term loan from banks</t>
  </si>
  <si>
    <t>long term borroing current maturity</t>
  </si>
  <si>
    <t xml:space="preserve">Accounts &amp; other payable </t>
  </si>
  <si>
    <t>Accured Expenses</t>
  </si>
  <si>
    <t>Issued share capital</t>
  </si>
  <si>
    <t>Gross Profit</t>
  </si>
  <si>
    <t>Administrative Expenses</t>
  </si>
  <si>
    <t>Selling Expenses</t>
  </si>
  <si>
    <t>Finance Cost</t>
  </si>
  <si>
    <t>Income tax Expenses</t>
  </si>
  <si>
    <t>Collection from revenue</t>
  </si>
  <si>
    <t xml:space="preserve">Cash paid to Supplies &amp; Employees </t>
  </si>
  <si>
    <t>Interest Paid</t>
  </si>
  <si>
    <t>Income tax paid</t>
  </si>
  <si>
    <t>Acquisiton of tangible fixed assests</t>
  </si>
  <si>
    <t>Short term loan received</t>
  </si>
  <si>
    <t>Payment of debentures</t>
  </si>
  <si>
    <t>payment of lease obligation</t>
  </si>
  <si>
    <t>Defrred tax assest</t>
  </si>
  <si>
    <t>Contribution to Workers Profit particiption fund</t>
  </si>
  <si>
    <t>Obligation under Finance Lease</t>
  </si>
  <si>
    <t>Debt to Equity</t>
  </si>
  <si>
    <t>Current Ratio</t>
  </si>
  <si>
    <t>Operating Margin</t>
  </si>
  <si>
    <t>Net Margin</t>
  </si>
  <si>
    <t>Long term Borrowing net off current maturity</t>
  </si>
  <si>
    <t>Long term interset bearing Blocked Account</t>
  </si>
  <si>
    <t>Long Term Interest Bearing Account -Current Maturity19</t>
  </si>
  <si>
    <t>Increased in long term interst bearing block account</t>
  </si>
  <si>
    <t>Long term loan paid phonieex</t>
  </si>
  <si>
    <t>Balance Sheet</t>
  </si>
  <si>
    <t>As at year end</t>
  </si>
  <si>
    <t>Assets</t>
  </si>
  <si>
    <t>Non Current Assets</t>
  </si>
  <si>
    <t>Current Assets</t>
  </si>
  <si>
    <t>Liabilities and Capital</t>
  </si>
  <si>
    <t>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</si>
  <si>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</si>
  <si>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</si>
  <si>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</si>
  <si>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</si>
  <si>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</si>
  <si>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</si>
  <si>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</si>
  <si>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</si>
  <si>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</si>
  <si>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</si>
  <si>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</si>
  <si>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</si>
  <si>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</si>
  <si>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</si>
  <si>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</si>
  <si>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</si>
  <si>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</si>
  <si>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</si>
  <si>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</si>
  <si>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</si>
  <si>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</si>
  <si>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</si>
  <si>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</si>
  <si>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</si>
  <si>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</si>
  <si>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</si>
  <si>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</si>
  <si>
    <t>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</si>
</sst>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/>
    <xf numFmtId="3" fontId="0" fillId="0" borderId="0" xfId="0" applyNumberFormat="1"/>
    <xf numFmtId="3" fontId="1" fillId="0" borderId="0" xfId="0" applyNumberFormat="1" applyFont="1"/>
    <xf numFmtId="0" fontId="3" fillId="0" borderId="0" xfId="0" applyFont="1"/>
    <xf numFmtId="0" fontId="0" fillId="0" borderId="0" xfId="0" applyFont="1" applyAlignment="1">
      <alignment wrapText="1"/>
    </xf>
    <xf numFmtId="2" fontId="1" fillId="0" borderId="0" xfId="0" applyNumberFormat="1" applyFont="1"/>
    <xf numFmtId="4" fontId="1" fillId="0" borderId="0" xfId="0" applyNumberFormat="1" applyFont="1"/>
    <xf numFmtId="10" fontId="0" fillId="0" borderId="0" xfId="1" applyNumberFormat="1" applyFont="1"/>
    <xf numFmtId="2" fontId="0" fillId="0" borderId="0" xfId="0" applyNumberFormat="1"/>
    <xf numFmtId="0" fontId="0" fillId="0" borderId="0" xfId="0" applyFill="1" applyAlignment="1">
      <alignment horizontal="left" vertical="top"/>
    </xf>
    <xf numFmtId="164" fontId="0" fillId="0" borderId="0" xfId="2" applyNumberFormat="1" applyFont="1"/>
    <xf numFmtId="164" fontId="1" fillId="0" borderId="0" xfId="2" applyNumberFormat="1" applyFont="1"/>
    <xf numFmtId="0" fontId="1" fillId="0" borderId="1" xfId="0" applyFont="1" applyBorder="1" applyAlignment="1">
      <alignment horizontal="left"/>
    </xf>
    <xf numFmtId="0" fontId="5" fillId="0" borderId="0" xfId="0" applyFont="1"/>
    <xf numFmtId="0" fontId="3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/>
    <xf numFmtId="0" fontId="1" fillId="0" borderId="1" xfId="0" applyFont="1" applyBorder="1"/>
    <xf numFmtId="0" fontId="1" fillId="0" borderId="2" xfId="0" applyFont="1" applyBorder="1"/>
    <xf numFmtId="164" fontId="0" fillId="0" borderId="0" xfId="0" applyNumberFormat="1"/>
    <xf numFmtId="0" fontId="0" fillId="0" borderId="0" xfId="0" applyAlignment="1">
      <alignment horizontal="left" vertical="top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pane xSplit="1" ySplit="4" topLeftCell="B30" activePane="bottomRight" state="frozen"/>
      <selection pane="topRight" activeCell="B1" sqref="B1"/>
      <selection pane="bottomLeft" activeCell="A6" sqref="A6"/>
      <selection pane="bottomRight" activeCell="I48" sqref="I48"/>
    </sheetView>
  </sheetViews>
  <sheetFormatPr defaultRowHeight="15" x14ac:dyDescent="0.25"/>
  <cols>
    <col min="1" max="1" width="43" customWidth="1"/>
    <col min="2" max="2" width="16.85546875" customWidth="1"/>
    <col min="3" max="3" width="14.28515625" bestFit="1" customWidth="1"/>
    <col min="4" max="4" width="15.5703125" customWidth="1"/>
    <col min="5" max="5" width="19.140625" customWidth="1"/>
    <col min="6" max="6" width="16.5703125" customWidth="1"/>
    <col min="7" max="8" width="16.85546875" bestFit="1" customWidth="1"/>
    <col min="9" max="9" width="18.42578125" customWidth="1"/>
  </cols>
  <sheetData>
    <row r="1" spans="1:9" ht="18.75" x14ac:dyDescent="0.3">
      <c r="A1" s="4" t="s">
        <v>0</v>
      </c>
    </row>
    <row r="2" spans="1:9" ht="15.75" x14ac:dyDescent="0.25">
      <c r="A2" s="7" t="s">
        <v>45</v>
      </c>
    </row>
    <row r="3" spans="1:9" ht="15.75" x14ac:dyDescent="0.25">
      <c r="A3" s="7" t="s">
        <v>46</v>
      </c>
    </row>
    <row r="4" spans="1:9" ht="15.75" x14ac:dyDescent="0.25">
      <c r="B4" s="7">
        <v>2012</v>
      </c>
      <c r="C4" s="7">
        <v>2013</v>
      </c>
      <c r="D4" s="7">
        <v>2014</v>
      </c>
      <c r="E4" s="7">
        <v>2015</v>
      </c>
      <c r="F4" s="7">
        <v>2016</v>
      </c>
      <c r="G4" s="7">
        <v>2017</v>
      </c>
      <c r="H4" s="7">
        <v>2018</v>
      </c>
      <c r="I4" s="7">
        <v>2019</v>
      </c>
    </row>
    <row r="5" spans="1:9" x14ac:dyDescent="0.25">
      <c r="A5" s="16" t="s">
        <v>47</v>
      </c>
      <c r="B5" s="14"/>
      <c r="C5" s="14"/>
      <c r="D5" s="14"/>
      <c r="E5" s="14"/>
      <c r="F5" s="14"/>
      <c r="G5" s="14"/>
      <c r="H5" s="14"/>
      <c r="I5" s="14"/>
    </row>
    <row r="6" spans="1:9" x14ac:dyDescent="0.25">
      <c r="A6" s="17" t="s">
        <v>48</v>
      </c>
      <c r="B6" s="15">
        <f t="shared" ref="B6:C6" si="0">SUM(B7:B9)</f>
        <v>1441076281</v>
      </c>
      <c r="C6" s="15">
        <f t="shared" si="0"/>
        <v>1427694248</v>
      </c>
      <c r="D6" s="15">
        <f>SUM(D7:D9)</f>
        <v>1405447602</v>
      </c>
      <c r="E6" s="15">
        <f t="shared" ref="E6:I6" si="1">SUM(E7:E9)</f>
        <v>1378928139</v>
      </c>
      <c r="F6" s="15">
        <f t="shared" si="1"/>
        <v>1361990823</v>
      </c>
      <c r="G6" s="15">
        <f t="shared" si="1"/>
        <v>1327157891</v>
      </c>
      <c r="H6" s="15">
        <f t="shared" si="1"/>
        <v>1292135330</v>
      </c>
      <c r="I6" s="15">
        <f t="shared" si="1"/>
        <v>1257202561</v>
      </c>
    </row>
    <row r="7" spans="1:9" x14ac:dyDescent="0.25">
      <c r="A7" t="s">
        <v>1</v>
      </c>
      <c r="B7" s="14">
        <v>1435968983</v>
      </c>
      <c r="C7" s="14">
        <v>1418578950</v>
      </c>
      <c r="D7" s="14">
        <v>1392946720</v>
      </c>
      <c r="E7" s="14">
        <v>1373820841</v>
      </c>
      <c r="F7" s="14">
        <v>1356883525</v>
      </c>
      <c r="G7" s="14">
        <v>1322050593</v>
      </c>
      <c r="H7" s="14">
        <v>1287028032</v>
      </c>
      <c r="I7" s="14">
        <v>1252095263</v>
      </c>
    </row>
    <row r="8" spans="1:9" x14ac:dyDescent="0.25">
      <c r="A8" t="s">
        <v>2</v>
      </c>
      <c r="B8" s="14">
        <v>5107298</v>
      </c>
      <c r="C8" s="14">
        <v>5107298</v>
      </c>
      <c r="D8" s="14">
        <v>5107298</v>
      </c>
      <c r="E8" s="14">
        <v>5107298</v>
      </c>
      <c r="F8" s="14">
        <v>5107298</v>
      </c>
      <c r="G8" s="14">
        <v>5107298</v>
      </c>
      <c r="H8" s="14">
        <v>5107298</v>
      </c>
      <c r="I8" s="14">
        <v>5107298</v>
      </c>
    </row>
    <row r="9" spans="1:9" x14ac:dyDescent="0.25">
      <c r="A9" t="s">
        <v>33</v>
      </c>
      <c r="B9" s="14">
        <v>0</v>
      </c>
      <c r="C9" s="14">
        <v>4008000</v>
      </c>
      <c r="D9" s="14">
        <v>7393584</v>
      </c>
      <c r="E9" s="14">
        <v>0</v>
      </c>
      <c r="F9" s="14">
        <v>0</v>
      </c>
      <c r="G9" s="14"/>
      <c r="H9" s="14"/>
      <c r="I9" s="14"/>
    </row>
    <row r="10" spans="1:9" x14ac:dyDescent="0.25">
      <c r="B10" s="14"/>
      <c r="C10" s="14"/>
      <c r="D10" s="14"/>
      <c r="E10" s="14"/>
      <c r="F10" s="14"/>
      <c r="G10" s="14"/>
      <c r="H10" s="14"/>
      <c r="I10" s="14"/>
    </row>
    <row r="11" spans="1:9" x14ac:dyDescent="0.25">
      <c r="A11" s="17" t="s">
        <v>49</v>
      </c>
      <c r="B11" s="15">
        <f t="shared" ref="B11:E11" si="2">SUM(B12:B15)</f>
        <v>1894248469</v>
      </c>
      <c r="C11" s="15">
        <f t="shared" si="2"/>
        <v>1890964551</v>
      </c>
      <c r="D11" s="15">
        <f t="shared" si="2"/>
        <v>1915369462</v>
      </c>
      <c r="E11" s="15">
        <f t="shared" si="2"/>
        <v>1950774296</v>
      </c>
      <c r="F11" s="15">
        <f>SUM(F12:F15)</f>
        <v>2014783906</v>
      </c>
      <c r="G11" s="15">
        <f>SUM(G12:G15)</f>
        <v>1913858151</v>
      </c>
      <c r="H11" s="15">
        <f>SUM(H12:H15)</f>
        <v>2020244681</v>
      </c>
      <c r="I11" s="15">
        <f>SUM(I12:I15)</f>
        <v>1749126365</v>
      </c>
    </row>
    <row r="12" spans="1:9" x14ac:dyDescent="0.25">
      <c r="A12" t="s">
        <v>4</v>
      </c>
      <c r="B12" s="14">
        <v>947588270</v>
      </c>
      <c r="C12" s="14">
        <v>954266551</v>
      </c>
      <c r="D12" s="14">
        <v>959646178</v>
      </c>
      <c r="E12" s="14">
        <v>944958862</v>
      </c>
      <c r="F12" s="14">
        <v>999960083</v>
      </c>
      <c r="G12" s="14">
        <v>968232483</v>
      </c>
      <c r="H12" s="14">
        <v>3110071</v>
      </c>
      <c r="I12" s="14">
        <v>3850448</v>
      </c>
    </row>
    <row r="13" spans="1:9" x14ac:dyDescent="0.25">
      <c r="A13" t="s">
        <v>3</v>
      </c>
      <c r="B13" s="14">
        <v>906582593</v>
      </c>
      <c r="C13" s="14">
        <v>920054200</v>
      </c>
      <c r="D13" s="14">
        <v>939431098</v>
      </c>
      <c r="E13" s="14">
        <v>996988194</v>
      </c>
      <c r="F13" s="14">
        <v>999394777</v>
      </c>
      <c r="G13" s="14">
        <v>936772263</v>
      </c>
      <c r="H13" s="14">
        <f>2011351479+1</f>
        <v>2011351480</v>
      </c>
      <c r="I13" s="14">
        <v>1739282686</v>
      </c>
    </row>
    <row r="14" spans="1:9" x14ac:dyDescent="0.25">
      <c r="A14" t="s">
        <v>5</v>
      </c>
      <c r="B14" s="14">
        <v>36799733</v>
      </c>
      <c r="C14" s="14">
        <v>13711306</v>
      </c>
      <c r="D14" s="14">
        <v>11860725</v>
      </c>
      <c r="E14" s="14">
        <v>7384598</v>
      </c>
      <c r="F14" s="14">
        <v>8306329</v>
      </c>
      <c r="G14" s="14">
        <v>5375106</v>
      </c>
      <c r="H14" s="14">
        <v>5231592</v>
      </c>
      <c r="I14" s="14">
        <v>5270196</v>
      </c>
    </row>
    <row r="15" spans="1:9" x14ac:dyDescent="0.25">
      <c r="A15" t="s">
        <v>6</v>
      </c>
      <c r="B15" s="14">
        <v>3277873</v>
      </c>
      <c r="C15" s="14">
        <v>2932494</v>
      </c>
      <c r="D15" s="14">
        <v>4431461</v>
      </c>
      <c r="E15" s="14">
        <v>1442642</v>
      </c>
      <c r="F15" s="14">
        <v>7122717</v>
      </c>
      <c r="G15" s="14">
        <v>3478299</v>
      </c>
      <c r="H15" s="14">
        <v>551538</v>
      </c>
      <c r="I15" s="14">
        <v>723035</v>
      </c>
    </row>
    <row r="16" spans="1:9" x14ac:dyDescent="0.25">
      <c r="A16" s="1"/>
      <c r="B16" s="15">
        <f t="shared" ref="B16:E16" si="3">B6+B11</f>
        <v>3335324750</v>
      </c>
      <c r="C16" s="15">
        <f t="shared" si="3"/>
        <v>3318658799</v>
      </c>
      <c r="D16" s="15">
        <f>(D6+D11)+1</f>
        <v>3320817065</v>
      </c>
      <c r="E16" s="15">
        <f t="shared" si="3"/>
        <v>3329702435</v>
      </c>
      <c r="F16" s="15">
        <f>F6+F11</f>
        <v>3376774729</v>
      </c>
      <c r="G16" s="15">
        <f>G6+G11</f>
        <v>3241016042</v>
      </c>
      <c r="H16" s="15">
        <f>H6+H11</f>
        <v>3312380011</v>
      </c>
      <c r="I16" s="15">
        <f>I6+I11</f>
        <v>3006328926</v>
      </c>
    </row>
    <row r="17" spans="1:9" x14ac:dyDescent="0.25">
      <c r="A17" s="1"/>
      <c r="B17" s="15"/>
      <c r="C17" s="15"/>
      <c r="D17" s="15"/>
      <c r="E17" s="15"/>
      <c r="F17" s="15"/>
      <c r="G17" s="15"/>
      <c r="H17" s="15"/>
      <c r="I17" s="14"/>
    </row>
    <row r="18" spans="1:9" ht="15.75" x14ac:dyDescent="0.25">
      <c r="A18" s="18" t="s">
        <v>50</v>
      </c>
      <c r="B18" s="14"/>
      <c r="C18" s="14"/>
      <c r="D18" s="14"/>
      <c r="E18" s="14"/>
      <c r="F18" s="14"/>
      <c r="G18" s="14"/>
      <c r="H18" s="14"/>
      <c r="I18" s="14"/>
    </row>
    <row r="19" spans="1:9" ht="15.75" x14ac:dyDescent="0.25">
      <c r="A19" s="19" t="s">
        <v>51</v>
      </c>
    </row>
    <row r="20" spans="1:9" x14ac:dyDescent="0.25">
      <c r="A20" s="17" t="s">
        <v>9</v>
      </c>
    </row>
    <row r="21" spans="1:9" x14ac:dyDescent="0.25">
      <c r="A21" s="20" t="s">
        <v>40</v>
      </c>
      <c r="B21" s="14">
        <v>0</v>
      </c>
      <c r="C21" s="14"/>
      <c r="D21" s="14">
        <v>379393163</v>
      </c>
      <c r="E21" s="14">
        <v>324807408</v>
      </c>
      <c r="F21" s="14">
        <v>297514530</v>
      </c>
      <c r="G21" s="14">
        <v>242928775</v>
      </c>
      <c r="H21" s="14">
        <v>386141057</v>
      </c>
      <c r="I21" s="14">
        <v>285020549</v>
      </c>
    </row>
    <row r="22" spans="1:9" x14ac:dyDescent="0.25">
      <c r="A22" s="20" t="s">
        <v>41</v>
      </c>
      <c r="B22" s="14"/>
      <c r="C22" s="14"/>
      <c r="D22" s="14"/>
      <c r="E22" s="14"/>
      <c r="F22" s="14"/>
      <c r="G22" s="14"/>
      <c r="H22" s="14">
        <v>769373232</v>
      </c>
      <c r="I22" s="14">
        <v>607120764</v>
      </c>
    </row>
    <row r="23" spans="1:9" x14ac:dyDescent="0.25">
      <c r="A23" s="2" t="s">
        <v>10</v>
      </c>
      <c r="B23" s="14">
        <v>28939145</v>
      </c>
      <c r="C23" s="14">
        <v>27519974</v>
      </c>
      <c r="D23" s="14">
        <v>27519974</v>
      </c>
      <c r="E23" s="14">
        <v>27519974</v>
      </c>
      <c r="F23" s="14">
        <v>27519974</v>
      </c>
      <c r="G23" s="14">
        <v>0</v>
      </c>
      <c r="H23" s="14">
        <v>0</v>
      </c>
      <c r="I23" s="14"/>
    </row>
    <row r="24" spans="1:9" x14ac:dyDescent="0.25">
      <c r="A24" t="s">
        <v>11</v>
      </c>
      <c r="B24" s="14">
        <v>0</v>
      </c>
      <c r="C24" s="14"/>
      <c r="D24" s="14"/>
      <c r="E24" s="14">
        <v>10374879</v>
      </c>
      <c r="F24" s="14">
        <v>10056209</v>
      </c>
      <c r="G24" s="14">
        <v>8725022</v>
      </c>
      <c r="H24" s="14">
        <v>7849983</v>
      </c>
      <c r="I24" s="14">
        <v>7364943</v>
      </c>
    </row>
    <row r="25" spans="1:9" x14ac:dyDescent="0.25">
      <c r="B25" s="14"/>
      <c r="C25" s="14"/>
      <c r="D25" s="14"/>
      <c r="E25" s="14"/>
      <c r="F25" s="14"/>
      <c r="G25" s="14"/>
      <c r="H25" s="14"/>
      <c r="I25" s="14"/>
    </row>
    <row r="26" spans="1:9" x14ac:dyDescent="0.25">
      <c r="A26" s="17" t="s">
        <v>12</v>
      </c>
      <c r="B26" s="15">
        <f t="shared" ref="B26:I26" si="4">SUM(B27:B34)</f>
        <v>1102455233</v>
      </c>
      <c r="C26" s="15">
        <f t="shared" si="4"/>
        <v>1120810245</v>
      </c>
      <c r="D26" s="15">
        <f t="shared" si="4"/>
        <v>770136665</v>
      </c>
      <c r="E26" s="15">
        <f t="shared" si="4"/>
        <v>911116623</v>
      </c>
      <c r="F26" s="15">
        <f t="shared" si="4"/>
        <v>1018239238</v>
      </c>
      <c r="G26" s="15">
        <f t="shared" si="4"/>
        <v>1193376711</v>
      </c>
      <c r="H26" s="15">
        <f t="shared" si="4"/>
        <v>623728987</v>
      </c>
      <c r="I26" s="15">
        <f t="shared" si="4"/>
        <v>881209386</v>
      </c>
    </row>
    <row r="27" spans="1:9" x14ac:dyDescent="0.25">
      <c r="A27" t="s">
        <v>13</v>
      </c>
      <c r="B27" s="14">
        <v>46984594</v>
      </c>
      <c r="C27" s="14">
        <v>43572345</v>
      </c>
      <c r="D27" s="14">
        <v>40160096</v>
      </c>
      <c r="E27" s="14">
        <v>40160096</v>
      </c>
      <c r="F27" s="14">
        <v>40160096</v>
      </c>
      <c r="G27" s="14">
        <v>40160096</v>
      </c>
      <c r="H27" s="14">
        <v>40160096</v>
      </c>
      <c r="I27" s="14">
        <v>40160096</v>
      </c>
    </row>
    <row r="28" spans="1:9" x14ac:dyDescent="0.25">
      <c r="A28" s="3" t="s">
        <v>14</v>
      </c>
      <c r="B28" s="14">
        <v>32281492</v>
      </c>
      <c r="C28" s="14">
        <v>42401457</v>
      </c>
      <c r="D28" s="14">
        <v>42401457</v>
      </c>
      <c r="E28" s="14">
        <v>42401457</v>
      </c>
      <c r="F28" s="14">
        <v>42401457</v>
      </c>
      <c r="G28" s="14">
        <v>42401457</v>
      </c>
      <c r="H28" s="14">
        <v>42401457</v>
      </c>
      <c r="I28" s="14">
        <v>42401457</v>
      </c>
    </row>
    <row r="29" spans="1:9" x14ac:dyDescent="0.25">
      <c r="A29" t="s">
        <v>15</v>
      </c>
      <c r="B29" s="14">
        <v>795394747</v>
      </c>
      <c r="C29" s="14">
        <v>767941344</v>
      </c>
      <c r="D29" s="14">
        <v>467941344</v>
      </c>
      <c r="E29" s="14">
        <v>467941344</v>
      </c>
      <c r="F29" s="14">
        <v>517941344</v>
      </c>
      <c r="G29" s="14">
        <v>517941344</v>
      </c>
      <c r="H29" s="14">
        <v>17941344</v>
      </c>
      <c r="I29" s="14">
        <v>17941344</v>
      </c>
    </row>
    <row r="30" spans="1:9" x14ac:dyDescent="0.25">
      <c r="A30" t="s">
        <v>16</v>
      </c>
      <c r="B30" s="14">
        <v>66103676</v>
      </c>
      <c r="C30" s="14">
        <v>0</v>
      </c>
      <c r="D30" s="14">
        <v>27292878</v>
      </c>
      <c r="E30" s="14">
        <v>81878633</v>
      </c>
      <c r="F30" s="14">
        <v>109171511</v>
      </c>
      <c r="G30" s="14">
        <v>163757266</v>
      </c>
      <c r="H30" s="14">
        <v>85655076</v>
      </c>
      <c r="I30" s="14">
        <v>136862525</v>
      </c>
    </row>
    <row r="31" spans="1:9" x14ac:dyDescent="0.25">
      <c r="A31" t="s">
        <v>42</v>
      </c>
      <c r="B31" s="14"/>
      <c r="C31" s="14"/>
      <c r="D31" s="14"/>
      <c r="E31" s="14"/>
      <c r="F31" s="14"/>
      <c r="G31" s="14">
        <v>0</v>
      </c>
      <c r="H31" s="14">
        <v>111594252</v>
      </c>
      <c r="I31" s="14">
        <v>273846720</v>
      </c>
    </row>
    <row r="32" spans="1:9" x14ac:dyDescent="0.25">
      <c r="A32" t="s">
        <v>35</v>
      </c>
      <c r="B32" s="14"/>
      <c r="C32" s="14"/>
      <c r="D32" s="14"/>
      <c r="E32" s="14"/>
      <c r="F32" s="14"/>
      <c r="G32" s="14">
        <v>27519974</v>
      </c>
      <c r="H32" s="14">
        <v>27519974</v>
      </c>
      <c r="I32" s="14">
        <v>27519974</v>
      </c>
    </row>
    <row r="33" spans="1:9" x14ac:dyDescent="0.25">
      <c r="A33" t="s">
        <v>17</v>
      </c>
      <c r="B33" s="14">
        <v>161690724</v>
      </c>
      <c r="C33" s="14">
        <v>71624897</v>
      </c>
      <c r="D33" s="14">
        <v>70029332</v>
      </c>
      <c r="E33" s="14">
        <v>92176460</v>
      </c>
      <c r="F33" s="14">
        <v>96933344</v>
      </c>
      <c r="G33" s="14">
        <v>132290709</v>
      </c>
      <c r="H33" s="14">
        <v>189312960</v>
      </c>
      <c r="I33" s="14">
        <v>229934730</v>
      </c>
    </row>
    <row r="34" spans="1:9" x14ac:dyDescent="0.25">
      <c r="A34" t="s">
        <v>18</v>
      </c>
      <c r="B34" s="14"/>
      <c r="C34" s="14">
        <v>195270202</v>
      </c>
      <c r="D34" s="14">
        <v>122311558</v>
      </c>
      <c r="E34" s="14">
        <v>186558633</v>
      </c>
      <c r="F34" s="14">
        <v>211631486</v>
      </c>
      <c r="G34" s="14">
        <v>269305865</v>
      </c>
      <c r="H34" s="14">
        <v>109143828</v>
      </c>
      <c r="I34" s="14">
        <v>112542540</v>
      </c>
    </row>
    <row r="35" spans="1:9" x14ac:dyDescent="0.25">
      <c r="B35" s="14"/>
      <c r="C35" s="14"/>
      <c r="D35" s="14"/>
      <c r="E35" s="14"/>
      <c r="F35" s="14"/>
      <c r="G35" s="14"/>
      <c r="H35" s="14"/>
      <c r="I35" s="14"/>
    </row>
    <row r="36" spans="1:9" x14ac:dyDescent="0.25">
      <c r="A36" s="17" t="s">
        <v>52</v>
      </c>
      <c r="B36" s="15">
        <f t="shared" ref="B36:I36" si="5">SUM(B37:B39)</f>
        <v>2203930372</v>
      </c>
      <c r="C36" s="15">
        <f t="shared" si="5"/>
        <v>2170328580</v>
      </c>
      <c r="D36" s="15">
        <f t="shared" si="5"/>
        <v>2143767263</v>
      </c>
      <c r="E36" s="15">
        <f t="shared" si="5"/>
        <v>2055883552</v>
      </c>
      <c r="F36" s="15">
        <f>SUM(F37:F39)</f>
        <v>2023444778</v>
      </c>
      <c r="G36" s="15">
        <f t="shared" si="5"/>
        <v>1795985534</v>
      </c>
      <c r="H36" s="15">
        <f t="shared" si="5"/>
        <v>1525286752</v>
      </c>
      <c r="I36" s="15">
        <f t="shared" si="5"/>
        <v>1225613285</v>
      </c>
    </row>
    <row r="37" spans="1:9" x14ac:dyDescent="0.25">
      <c r="A37" t="s">
        <v>19</v>
      </c>
      <c r="B37" s="14">
        <v>788294180</v>
      </c>
      <c r="C37" s="14">
        <v>867123598</v>
      </c>
      <c r="D37" s="14">
        <v>867123598</v>
      </c>
      <c r="E37" s="14">
        <v>867123598</v>
      </c>
      <c r="F37" s="14">
        <v>867123598</v>
      </c>
      <c r="G37" s="14">
        <v>867123598</v>
      </c>
      <c r="H37" s="14">
        <v>867123598</v>
      </c>
      <c r="I37" s="14">
        <v>867123598</v>
      </c>
    </row>
    <row r="38" spans="1:9" x14ac:dyDescent="0.25">
      <c r="A38" s="2" t="s">
        <v>8</v>
      </c>
      <c r="B38" s="14">
        <v>1329335883</v>
      </c>
      <c r="C38" s="14">
        <v>1329335883</v>
      </c>
      <c r="D38" s="14">
        <v>1329335883</v>
      </c>
      <c r="E38" s="14">
        <v>1329335883</v>
      </c>
      <c r="F38" s="14">
        <v>1329335883</v>
      </c>
      <c r="G38" s="14">
        <v>1329335883</v>
      </c>
      <c r="H38" s="14">
        <v>1329335883</v>
      </c>
      <c r="I38" s="14">
        <v>1329335883</v>
      </c>
    </row>
    <row r="39" spans="1:9" x14ac:dyDescent="0.25">
      <c r="A39" t="s">
        <v>7</v>
      </c>
      <c r="B39" s="14">
        <v>86300309</v>
      </c>
      <c r="C39" s="14">
        <v>-26130901</v>
      </c>
      <c r="D39" s="14">
        <v>-52692218</v>
      </c>
      <c r="E39" s="14">
        <v>-140575929</v>
      </c>
      <c r="F39" s="14">
        <v>-173014703</v>
      </c>
      <c r="G39" s="14">
        <v>-400473947</v>
      </c>
      <c r="H39" s="14">
        <v>-671172729</v>
      </c>
      <c r="I39" s="14">
        <v>-970846196</v>
      </c>
    </row>
    <row r="40" spans="1:9" x14ac:dyDescent="0.25">
      <c r="A40" s="1"/>
      <c r="B40" s="15">
        <f t="shared" ref="B40:I40" si="6">SUM(B21:B24)</f>
        <v>28939145</v>
      </c>
      <c r="C40" s="15">
        <f t="shared" si="6"/>
        <v>27519974</v>
      </c>
      <c r="D40" s="15">
        <f t="shared" si="6"/>
        <v>406913137</v>
      </c>
      <c r="E40" s="15">
        <f t="shared" si="6"/>
        <v>362702261</v>
      </c>
      <c r="F40" s="15">
        <f t="shared" si="6"/>
        <v>335090713</v>
      </c>
      <c r="G40" s="15">
        <f t="shared" si="6"/>
        <v>251653797</v>
      </c>
      <c r="H40" s="15">
        <f t="shared" si="6"/>
        <v>1163364272</v>
      </c>
      <c r="I40" s="15">
        <f t="shared" si="6"/>
        <v>899506256</v>
      </c>
    </row>
    <row r="41" spans="1:9" x14ac:dyDescent="0.25">
      <c r="B41" s="14"/>
      <c r="C41" s="14"/>
      <c r="D41" s="14"/>
      <c r="E41" s="14"/>
      <c r="F41" s="14"/>
      <c r="G41" s="14"/>
      <c r="H41" s="14"/>
      <c r="I41" s="14"/>
    </row>
    <row r="42" spans="1:9" x14ac:dyDescent="0.25">
      <c r="A42" s="1"/>
      <c r="B42" s="15">
        <f>B36+B40+B26</f>
        <v>3335324750</v>
      </c>
      <c r="C42" s="15">
        <f>C36+C40+C26</f>
        <v>3318658799</v>
      </c>
      <c r="D42" s="15">
        <f>D36+D40+D26</f>
        <v>3320817065</v>
      </c>
      <c r="E42" s="15">
        <f>(E36+E40+E26)-1</f>
        <v>3329702435</v>
      </c>
      <c r="F42" s="15">
        <f>F36+F40+F26</f>
        <v>3376774729</v>
      </c>
      <c r="G42" s="15">
        <f>G36+G40+G26</f>
        <v>3241016042</v>
      </c>
      <c r="H42" s="15">
        <f>H36+H40+H26</f>
        <v>3312380011</v>
      </c>
      <c r="I42" s="15">
        <f>I36+I40+I26</f>
        <v>3006328927</v>
      </c>
    </row>
    <row r="43" spans="1:9" x14ac:dyDescent="0.25">
      <c r="A43" s="1"/>
      <c r="B43" s="6"/>
      <c r="C43" s="6"/>
      <c r="D43" s="6"/>
      <c r="E43" s="6"/>
      <c r="F43" s="6"/>
      <c r="G43" s="6"/>
    </row>
    <row r="44" spans="1:9" x14ac:dyDescent="0.25">
      <c r="A44" s="21" t="s">
        <v>53</v>
      </c>
      <c r="B44" s="10">
        <f t="shared" ref="B44:I44" si="7">B36/(B37/10)</f>
        <v>27.958222043450835</v>
      </c>
      <c r="C44" s="10">
        <f t="shared" si="7"/>
        <v>25.029056815035496</v>
      </c>
      <c r="D44" s="10">
        <f t="shared" si="7"/>
        <v>24.722741578531</v>
      </c>
      <c r="E44" s="10">
        <f t="shared" si="7"/>
        <v>23.709233109810949</v>
      </c>
      <c r="F44" s="10">
        <f t="shared" si="7"/>
        <v>23.335136797880111</v>
      </c>
      <c r="G44" s="10">
        <f t="shared" si="7"/>
        <v>20.711990057039134</v>
      </c>
      <c r="H44" s="10">
        <f t="shared" si="7"/>
        <v>17.590188475069041</v>
      </c>
      <c r="I44" s="10">
        <f t="shared" si="7"/>
        <v>14.134239776507616</v>
      </c>
    </row>
    <row r="45" spans="1:9" x14ac:dyDescent="0.25">
      <c r="A45" s="21" t="s">
        <v>54</v>
      </c>
      <c r="B45" s="5">
        <f>B37/10</f>
        <v>78829418</v>
      </c>
      <c r="C45" s="5">
        <f t="shared" ref="C45:I45" si="8">C37/10</f>
        <v>86712359.799999997</v>
      </c>
      <c r="D45" s="5">
        <f t="shared" si="8"/>
        <v>86712359.799999997</v>
      </c>
      <c r="E45" s="5">
        <f t="shared" si="8"/>
        <v>86712359.799999997</v>
      </c>
      <c r="F45" s="5">
        <f t="shared" si="8"/>
        <v>86712359.799999997</v>
      </c>
      <c r="G45" s="5">
        <f t="shared" si="8"/>
        <v>86712359.799999997</v>
      </c>
      <c r="H45" s="5">
        <f t="shared" si="8"/>
        <v>86712359.799999997</v>
      </c>
      <c r="I45" s="5">
        <f t="shared" si="8"/>
        <v>86712359.799999997</v>
      </c>
    </row>
    <row r="46" spans="1:9" x14ac:dyDescent="0.25">
      <c r="A46" s="1"/>
      <c r="B46" s="6"/>
      <c r="C46" s="6"/>
      <c r="D46" s="6"/>
      <c r="E46" s="6"/>
      <c r="F46" s="6"/>
      <c r="G46" s="6"/>
    </row>
    <row r="47" spans="1:9" x14ac:dyDescent="0.25">
      <c r="A47" s="1"/>
      <c r="B47" s="6"/>
      <c r="C47" s="6"/>
      <c r="D47" s="6"/>
      <c r="E47" s="6"/>
      <c r="F47" s="6"/>
      <c r="G47" s="6"/>
    </row>
    <row r="48" spans="1:9" x14ac:dyDescent="0.25">
      <c r="B48" s="5"/>
      <c r="C48" s="5"/>
      <c r="D48" s="5"/>
      <c r="E48" s="5"/>
      <c r="F48" s="5"/>
      <c r="G48" s="5"/>
      <c r="I48" s="23"/>
    </row>
    <row r="49" spans="1:7" x14ac:dyDescent="0.25">
      <c r="B49" s="5"/>
      <c r="C49" s="5"/>
      <c r="D49" s="5"/>
      <c r="E49" s="5"/>
      <c r="F49" s="5"/>
      <c r="G49" s="5"/>
    </row>
    <row r="50" spans="1:7" x14ac:dyDescent="0.25">
      <c r="A50" s="1"/>
      <c r="B50" s="6"/>
      <c r="C50" s="6"/>
      <c r="D50" s="6"/>
      <c r="E50" s="6"/>
      <c r="F50" s="6"/>
      <c r="G50" s="6"/>
    </row>
    <row r="51" spans="1:7" x14ac:dyDescent="0.25">
      <c r="B51" s="5"/>
      <c r="C51" s="5"/>
      <c r="D51" s="5"/>
      <c r="E51" s="5"/>
      <c r="F51" s="5"/>
      <c r="G51" s="5"/>
    </row>
    <row r="52" spans="1:7" x14ac:dyDescent="0.25">
      <c r="A52" s="1"/>
      <c r="B52" s="6"/>
      <c r="C52" s="6"/>
      <c r="D52" s="6"/>
      <c r="E52" s="6"/>
      <c r="F52" s="6"/>
      <c r="G52" s="6"/>
    </row>
    <row r="53" spans="1:7" x14ac:dyDescent="0.25">
      <c r="A53" s="24"/>
      <c r="B53" s="5"/>
      <c r="C53" s="5"/>
      <c r="D53" s="5"/>
      <c r="E53" s="5"/>
      <c r="F53" s="5"/>
    </row>
    <row r="54" spans="1:7" x14ac:dyDescent="0.25">
      <c r="A54" s="24"/>
      <c r="B54" s="6"/>
      <c r="C54" s="6"/>
    </row>
    <row r="55" spans="1:7" x14ac:dyDescent="0.25">
      <c r="A55" s="1"/>
      <c r="B55" s="6"/>
      <c r="C55" s="6"/>
      <c r="D55" s="6"/>
      <c r="E55" s="6"/>
      <c r="F55" s="6"/>
      <c r="G55" s="6"/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1"/>
      <c r="B57" s="6"/>
      <c r="C57" s="6"/>
      <c r="D57" s="6"/>
      <c r="E57" s="6"/>
      <c r="F57" s="6"/>
      <c r="G57" s="6"/>
    </row>
    <row r="58" spans="1:7" x14ac:dyDescent="0.25">
      <c r="C58" s="6"/>
    </row>
    <row r="59" spans="1:7" x14ac:dyDescent="0.25">
      <c r="A59" s="1"/>
      <c r="B59" s="6"/>
      <c r="C59" s="6"/>
      <c r="D59" s="6"/>
      <c r="E59" s="6"/>
      <c r="F59" s="6"/>
      <c r="G59" s="6"/>
    </row>
    <row r="62" spans="1:7" ht="18.75" x14ac:dyDescent="0.3">
      <c r="A62" s="4"/>
    </row>
    <row r="64" spans="1:7" x14ac:dyDescent="0.25">
      <c r="A64" s="1"/>
    </row>
    <row r="65" spans="1:7" x14ac:dyDescent="0.25">
      <c r="A65" s="2"/>
      <c r="B65" s="5"/>
      <c r="C65" s="5"/>
      <c r="D65" s="5"/>
      <c r="E65" s="5"/>
      <c r="F65" s="5"/>
      <c r="G65" s="5"/>
    </row>
    <row r="66" spans="1:7" x14ac:dyDescent="0.25">
      <c r="A66" s="2"/>
      <c r="B66" s="5"/>
      <c r="C66" s="5"/>
      <c r="D66" s="5"/>
      <c r="E66" s="5"/>
      <c r="F66" s="5"/>
      <c r="G66" s="5"/>
    </row>
    <row r="67" spans="1:7" x14ac:dyDescent="0.25">
      <c r="A67" s="1"/>
      <c r="B67" s="6"/>
      <c r="C67" s="6"/>
      <c r="D67" s="6"/>
      <c r="E67" s="6"/>
      <c r="F67" s="6"/>
      <c r="G67" s="6"/>
    </row>
    <row r="68" spans="1:7" x14ac:dyDescent="0.25">
      <c r="A68" s="2"/>
      <c r="B68" s="5"/>
      <c r="C68" s="5"/>
      <c r="D68" s="5"/>
      <c r="E68" s="5"/>
      <c r="F68" s="5"/>
      <c r="G68" s="5"/>
    </row>
    <row r="69" spans="1:7" x14ac:dyDescent="0.25">
      <c r="A69" s="2"/>
      <c r="B69" s="5"/>
      <c r="C69" s="5"/>
      <c r="D69" s="5"/>
      <c r="E69" s="5"/>
      <c r="F69" s="5"/>
      <c r="G69" s="5"/>
    </row>
    <row r="70" spans="1:7" x14ac:dyDescent="0.25">
      <c r="A70" s="2"/>
      <c r="B70" s="6"/>
      <c r="C70" s="6"/>
      <c r="D70" s="6"/>
      <c r="E70" s="6"/>
      <c r="F70" s="6"/>
      <c r="G70" s="6"/>
    </row>
    <row r="71" spans="1:7" x14ac:dyDescent="0.25">
      <c r="A71" s="1"/>
    </row>
    <row r="72" spans="1:7" x14ac:dyDescent="0.25">
      <c r="A72" s="2"/>
      <c r="B72" s="5"/>
      <c r="C72" s="5"/>
      <c r="D72" s="5"/>
      <c r="E72" s="5"/>
      <c r="F72" s="5"/>
      <c r="G72" s="5"/>
    </row>
    <row r="73" spans="1:7" x14ac:dyDescent="0.25">
      <c r="A73" s="1"/>
      <c r="B73" s="6"/>
      <c r="C73" s="6"/>
      <c r="D73" s="6"/>
      <c r="E73" s="6"/>
      <c r="F73" s="6"/>
      <c r="G73" s="5"/>
    </row>
    <row r="74" spans="1:7" x14ac:dyDescent="0.25">
      <c r="A74" s="1"/>
    </row>
    <row r="75" spans="1:7" x14ac:dyDescent="0.25">
      <c r="A75" s="2"/>
      <c r="B75" s="5"/>
      <c r="E75" s="5"/>
      <c r="F75" s="5"/>
      <c r="G75" s="5"/>
    </row>
    <row r="76" spans="1:7" x14ac:dyDescent="0.25">
      <c r="A76" s="2"/>
      <c r="B76" s="5"/>
      <c r="C76" s="5"/>
      <c r="D76" s="5"/>
      <c r="E76" s="5"/>
      <c r="G76" s="5"/>
    </row>
    <row r="77" spans="1:7" x14ac:dyDescent="0.25">
      <c r="A77" s="2"/>
      <c r="B77" s="5"/>
      <c r="C77" s="6"/>
      <c r="D77" s="5"/>
      <c r="E77" s="5"/>
      <c r="F77" s="5"/>
      <c r="G77" s="5"/>
    </row>
    <row r="78" spans="1:7" x14ac:dyDescent="0.25">
      <c r="A78" s="1"/>
      <c r="B78" s="6"/>
      <c r="C78" s="6"/>
      <c r="D78" s="6"/>
      <c r="E78" s="6"/>
      <c r="F78" s="6"/>
      <c r="G78" s="6"/>
    </row>
    <row r="79" spans="1:7" x14ac:dyDescent="0.25">
      <c r="A79" s="2"/>
      <c r="B79" s="5"/>
      <c r="C79" s="5"/>
      <c r="D79" s="5"/>
      <c r="E79" s="5"/>
      <c r="F79" s="5"/>
      <c r="G79" s="5"/>
    </row>
    <row r="80" spans="1:7" x14ac:dyDescent="0.25">
      <c r="A80" s="8"/>
      <c r="B80" s="5"/>
      <c r="C80" s="5"/>
      <c r="D80" s="5"/>
      <c r="E80" s="5"/>
      <c r="F80" s="5"/>
      <c r="G80" s="5"/>
    </row>
    <row r="81" spans="1:7" x14ac:dyDescent="0.25">
      <c r="A81" s="8"/>
      <c r="B81" s="6"/>
      <c r="C81" s="6"/>
      <c r="D81" s="6"/>
      <c r="E81" s="6"/>
      <c r="F81" s="5"/>
      <c r="G81" s="5"/>
    </row>
    <row r="82" spans="1:7" x14ac:dyDescent="0.25">
      <c r="F82" s="5"/>
    </row>
  </sheetData>
  <mergeCells count="1">
    <mergeCell ref="A53:A5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I19" sqref="I19"/>
    </sheetView>
  </sheetViews>
  <sheetFormatPr defaultRowHeight="15" x14ac:dyDescent="0.25"/>
  <cols>
    <col min="1" max="1" width="44.28515625" bestFit="1" customWidth="1"/>
    <col min="2" max="4" width="16.85546875" bestFit="1" customWidth="1"/>
    <col min="5" max="5" width="15.28515625" bestFit="1" customWidth="1"/>
    <col min="6" max="6" width="16.85546875" bestFit="1" customWidth="1"/>
    <col min="7" max="7" width="16" bestFit="1" customWidth="1"/>
    <col min="8" max="8" width="14.28515625" bestFit="1" customWidth="1"/>
    <col min="9" max="9" width="19.140625" customWidth="1"/>
  </cols>
  <sheetData>
    <row r="1" spans="1:9" ht="18.75" x14ac:dyDescent="0.3">
      <c r="A1" s="4" t="s">
        <v>0</v>
      </c>
      <c r="B1" s="5"/>
      <c r="C1" s="5"/>
      <c r="D1" s="5"/>
      <c r="E1" s="5"/>
      <c r="F1" s="5"/>
      <c r="G1" s="5"/>
    </row>
    <row r="2" spans="1:9" ht="15.75" x14ac:dyDescent="0.25">
      <c r="A2" s="7" t="s">
        <v>55</v>
      </c>
      <c r="B2" s="5"/>
      <c r="C2" s="5"/>
      <c r="D2" s="5"/>
      <c r="E2" s="5"/>
      <c r="F2" s="5"/>
      <c r="G2" s="5"/>
    </row>
    <row r="3" spans="1:9" ht="15.75" x14ac:dyDescent="0.25">
      <c r="A3" s="7" t="s">
        <v>46</v>
      </c>
      <c r="B3" s="5"/>
      <c r="C3" s="5"/>
      <c r="D3" s="5"/>
      <c r="E3" s="5"/>
      <c r="F3" s="5"/>
      <c r="G3" s="5"/>
    </row>
    <row r="4" spans="1:9" ht="15.75" x14ac:dyDescent="0.25">
      <c r="B4" s="7">
        <v>2012</v>
      </c>
      <c r="C4" s="7">
        <v>2013</v>
      </c>
      <c r="D4" s="7">
        <v>2014</v>
      </c>
      <c r="E4" s="7">
        <v>2015</v>
      </c>
      <c r="F4" s="7">
        <v>2016</v>
      </c>
      <c r="G4" s="7">
        <v>2017</v>
      </c>
      <c r="H4" s="7">
        <v>2018</v>
      </c>
      <c r="I4" s="7">
        <v>2019</v>
      </c>
    </row>
    <row r="5" spans="1:9" x14ac:dyDescent="0.25">
      <c r="A5" s="21" t="s">
        <v>56</v>
      </c>
      <c r="B5" s="15">
        <v>1426752263</v>
      </c>
      <c r="C5" s="15">
        <v>1337835656</v>
      </c>
      <c r="D5" s="15">
        <v>1187413298</v>
      </c>
      <c r="E5" s="15">
        <v>977572321</v>
      </c>
      <c r="F5" s="14">
        <v>1379008993</v>
      </c>
      <c r="G5" s="15">
        <v>407051438</v>
      </c>
      <c r="H5" s="14">
        <v>1227964152</v>
      </c>
      <c r="I5" s="14">
        <v>107175179</v>
      </c>
    </row>
    <row r="6" spans="1:9" x14ac:dyDescent="0.25">
      <c r="A6" t="s">
        <v>57</v>
      </c>
      <c r="B6" s="14">
        <v>1161418416</v>
      </c>
      <c r="C6" s="14">
        <v>1203687812</v>
      </c>
      <c r="D6" s="14">
        <v>1066299550</v>
      </c>
      <c r="E6" s="14">
        <v>893750577</v>
      </c>
      <c r="F6" s="14">
        <v>1256478028</v>
      </c>
      <c r="G6" s="14">
        <v>476404389</v>
      </c>
      <c r="H6" s="14">
        <v>1283629008</v>
      </c>
      <c r="I6" s="14">
        <v>243659659</v>
      </c>
    </row>
    <row r="7" spans="1:9" x14ac:dyDescent="0.25">
      <c r="A7" s="21" t="s">
        <v>20</v>
      </c>
      <c r="B7" s="15">
        <f>B5-B6</f>
        <v>265333847</v>
      </c>
      <c r="C7" s="15">
        <f t="shared" ref="C7:I7" si="0">C5-C6</f>
        <v>134147844</v>
      </c>
      <c r="D7" s="15">
        <f t="shared" si="0"/>
        <v>121113748</v>
      </c>
      <c r="E7" s="15">
        <f t="shared" si="0"/>
        <v>83821744</v>
      </c>
      <c r="F7" s="15">
        <f t="shared" si="0"/>
        <v>122530965</v>
      </c>
      <c r="G7" s="15">
        <f t="shared" si="0"/>
        <v>-69352951</v>
      </c>
      <c r="H7" s="15">
        <f t="shared" si="0"/>
        <v>-55664856</v>
      </c>
      <c r="I7" s="15">
        <f t="shared" si="0"/>
        <v>-136484480</v>
      </c>
    </row>
    <row r="8" spans="1:9" x14ac:dyDescent="0.25">
      <c r="A8" s="21" t="s">
        <v>58</v>
      </c>
      <c r="B8" s="15">
        <f t="shared" ref="B8:E8" si="1">SUM(B9:B10)</f>
        <v>20418704</v>
      </c>
      <c r="C8" s="15">
        <f t="shared" si="1"/>
        <v>20334684</v>
      </c>
      <c r="D8" s="15">
        <f t="shared" si="1"/>
        <v>20978142</v>
      </c>
      <c r="E8" s="15">
        <f t="shared" si="1"/>
        <v>19439257</v>
      </c>
      <c r="F8" s="15">
        <f>SUM(F9:F10)</f>
        <v>31179764</v>
      </c>
      <c r="G8" s="15">
        <f>SUM(G9:G10)</f>
        <v>17514756</v>
      </c>
      <c r="H8" s="15">
        <f>SUM(H9:H10)</f>
        <v>14891894</v>
      </c>
      <c r="I8" s="15">
        <f>SUM(I9:I10)</f>
        <v>9733852</v>
      </c>
    </row>
    <row r="9" spans="1:9" x14ac:dyDescent="0.25">
      <c r="A9" t="s">
        <v>21</v>
      </c>
      <c r="B9" s="14">
        <v>15342081</v>
      </c>
      <c r="C9" s="14">
        <v>15160271</v>
      </c>
      <c r="D9" s="14">
        <v>15290059</v>
      </c>
      <c r="E9" s="14">
        <v>14592315</v>
      </c>
      <c r="F9" s="14">
        <v>23906232</v>
      </c>
      <c r="G9" s="14">
        <v>14615291</v>
      </c>
      <c r="H9" s="14">
        <v>12443331</v>
      </c>
      <c r="I9" s="14">
        <v>9053257</v>
      </c>
    </row>
    <row r="10" spans="1:9" x14ac:dyDescent="0.25">
      <c r="A10" t="s">
        <v>22</v>
      </c>
      <c r="B10" s="14">
        <v>5076623</v>
      </c>
      <c r="C10" s="14">
        <v>5174413</v>
      </c>
      <c r="D10" s="14">
        <v>5688083</v>
      </c>
      <c r="E10" s="14">
        <v>4846942</v>
      </c>
      <c r="F10" s="14">
        <v>7273532</v>
      </c>
      <c r="G10" s="14">
        <v>2899465</v>
      </c>
      <c r="H10" s="14">
        <v>2448563</v>
      </c>
      <c r="I10" s="14">
        <v>680595</v>
      </c>
    </row>
    <row r="11" spans="1:9" x14ac:dyDescent="0.25">
      <c r="A11" s="21" t="s">
        <v>59</v>
      </c>
      <c r="B11" s="15">
        <f>B7-B8</f>
        <v>244915143</v>
      </c>
      <c r="C11" s="15">
        <f t="shared" ref="C11:I11" si="2">C7-C8</f>
        <v>113813160</v>
      </c>
      <c r="D11" s="15">
        <f t="shared" si="2"/>
        <v>100135606</v>
      </c>
      <c r="E11" s="15">
        <f t="shared" si="2"/>
        <v>64382487</v>
      </c>
      <c r="F11" s="15">
        <f t="shared" si="2"/>
        <v>91351201</v>
      </c>
      <c r="G11" s="15">
        <f t="shared" si="2"/>
        <v>-86867707</v>
      </c>
      <c r="H11" s="15">
        <f t="shared" si="2"/>
        <v>-70556750</v>
      </c>
      <c r="I11" s="15">
        <f t="shared" si="2"/>
        <v>-146218332</v>
      </c>
    </row>
    <row r="12" spans="1:9" x14ac:dyDescent="0.25">
      <c r="A12" s="22" t="s">
        <v>60</v>
      </c>
      <c r="B12" s="15"/>
      <c r="C12" s="15"/>
      <c r="D12" s="15"/>
      <c r="E12" s="15"/>
      <c r="F12" s="15"/>
      <c r="G12" s="15"/>
      <c r="H12" s="15"/>
      <c r="I12" s="14"/>
    </row>
    <row r="13" spans="1:9" x14ac:dyDescent="0.25">
      <c r="A13" t="s">
        <v>23</v>
      </c>
      <c r="B13" s="14">
        <v>139499076</v>
      </c>
      <c r="C13" s="14">
        <v>141723000</v>
      </c>
      <c r="D13" s="14">
        <v>128471845</v>
      </c>
      <c r="E13" s="14">
        <v>131565018</v>
      </c>
      <c r="F13" s="14">
        <v>188882556</v>
      </c>
      <c r="G13" s="14">
        <v>139480416</v>
      </c>
      <c r="H13" s="14">
        <v>193649286</v>
      </c>
      <c r="I13" s="14">
        <v>153297125</v>
      </c>
    </row>
    <row r="14" spans="1:9" x14ac:dyDescent="0.25">
      <c r="A14" s="21" t="s">
        <v>61</v>
      </c>
      <c r="B14" s="15">
        <f>B11-B13</f>
        <v>105416067</v>
      </c>
      <c r="C14" s="15">
        <f t="shared" ref="C14:I14" si="3">C11-C13</f>
        <v>-27909840</v>
      </c>
      <c r="D14" s="15">
        <f t="shared" si="3"/>
        <v>-28336239</v>
      </c>
      <c r="E14" s="15">
        <f t="shared" si="3"/>
        <v>-67182531</v>
      </c>
      <c r="F14" s="15">
        <f t="shared" si="3"/>
        <v>-97531355</v>
      </c>
      <c r="G14" s="15">
        <f t="shared" si="3"/>
        <v>-226348123</v>
      </c>
      <c r="H14" s="15">
        <f t="shared" si="3"/>
        <v>-264206036</v>
      </c>
      <c r="I14" s="15">
        <f t="shared" si="3"/>
        <v>-299515457</v>
      </c>
    </row>
    <row r="15" spans="1:9" x14ac:dyDescent="0.25">
      <c r="A15" s="13" t="s">
        <v>34</v>
      </c>
      <c r="B15" s="14">
        <v>5019813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/>
    </row>
    <row r="16" spans="1:9" x14ac:dyDescent="0.25">
      <c r="A16" s="21" t="s">
        <v>62</v>
      </c>
      <c r="B16" s="15">
        <f t="shared" ref="B16:I16" si="4">B14-B15</f>
        <v>100396254</v>
      </c>
      <c r="C16" s="15">
        <f t="shared" si="4"/>
        <v>-27909840</v>
      </c>
      <c r="D16" s="15">
        <f t="shared" si="4"/>
        <v>-28336239</v>
      </c>
      <c r="E16" s="15">
        <f t="shared" si="4"/>
        <v>-67182531</v>
      </c>
      <c r="F16" s="15">
        <f t="shared" si="4"/>
        <v>-97531355</v>
      </c>
      <c r="G16" s="15">
        <f t="shared" si="4"/>
        <v>-226348123</v>
      </c>
      <c r="H16" s="15">
        <f t="shared" si="4"/>
        <v>-264206036</v>
      </c>
      <c r="I16" s="15">
        <f t="shared" si="4"/>
        <v>-299515457</v>
      </c>
    </row>
    <row r="17" spans="1:9" x14ac:dyDescent="0.25">
      <c r="A17" s="17" t="s">
        <v>63</v>
      </c>
      <c r="B17" s="15"/>
      <c r="C17" s="15"/>
      <c r="D17" s="15"/>
      <c r="E17" s="15"/>
      <c r="F17" s="15"/>
      <c r="G17" s="15"/>
      <c r="H17" s="15"/>
      <c r="I17" s="14"/>
    </row>
    <row r="18" spans="1:9" x14ac:dyDescent="0.25">
      <c r="A18" t="s">
        <v>24</v>
      </c>
      <c r="B18" s="14">
        <v>-19952572</v>
      </c>
      <c r="C18" s="14">
        <v>-7176209</v>
      </c>
      <c r="D18" s="14">
        <v>1774922</v>
      </c>
      <c r="E18" s="14">
        <v>-2749327</v>
      </c>
      <c r="F18" s="14">
        <v>-4839277</v>
      </c>
      <c r="G18" s="14">
        <v>-1111121</v>
      </c>
      <c r="H18" s="14">
        <v>-6492745</v>
      </c>
      <c r="I18" s="14">
        <v>-158012</v>
      </c>
    </row>
    <row r="19" spans="1:9" x14ac:dyDescent="0.25">
      <c r="A19" s="21" t="s">
        <v>64</v>
      </c>
      <c r="B19" s="15">
        <f t="shared" ref="B19:E19" si="5">SUM(B16:B18)</f>
        <v>80443682</v>
      </c>
      <c r="C19" s="15">
        <f t="shared" si="5"/>
        <v>-35086049</v>
      </c>
      <c r="D19" s="15">
        <f t="shared" si="5"/>
        <v>-26561317</v>
      </c>
      <c r="E19" s="15">
        <f t="shared" si="5"/>
        <v>-69931858</v>
      </c>
      <c r="F19" s="15">
        <f>SUM(F16:F18)</f>
        <v>-102370632</v>
      </c>
      <c r="G19" s="15">
        <f>SUM(G16:G18)</f>
        <v>-227459244</v>
      </c>
      <c r="H19" s="15">
        <f>SUM(H16:H18)</f>
        <v>-270698781</v>
      </c>
      <c r="I19" s="15">
        <f>SUM(I16:I18)</f>
        <v>-299673469</v>
      </c>
    </row>
    <row r="21" spans="1:9" x14ac:dyDescent="0.25">
      <c r="A21" s="21" t="s">
        <v>65</v>
      </c>
      <c r="B21" s="9">
        <f>B19/('1'!B37/10)</f>
        <v>1.0204779388324292</v>
      </c>
      <c r="C21" s="9">
        <f>C19/('1'!C37/10)</f>
        <v>-0.40462569673948606</v>
      </c>
      <c r="D21" s="9">
        <f>D19/('1'!D37/10)</f>
        <v>-0.30631523650449655</v>
      </c>
      <c r="E21" s="9">
        <f>E19/('1'!E37/10)</f>
        <v>-0.80648085418614113</v>
      </c>
      <c r="F21" s="9">
        <f>F19/('1'!F37/10)</f>
        <v>-1.1805771661169808</v>
      </c>
      <c r="G21" s="9">
        <f>G19/('1'!G37/10)</f>
        <v>-2.6231467408409754</v>
      </c>
      <c r="H21" s="9">
        <f>H19/('1'!H37/10)</f>
        <v>-3.1218015704377131</v>
      </c>
      <c r="I21" s="9">
        <f>I19/('1'!I37/10)</f>
        <v>-3.4559487216261875</v>
      </c>
    </row>
    <row r="22" spans="1:9" x14ac:dyDescent="0.25">
      <c r="A22" s="22" t="s">
        <v>66</v>
      </c>
      <c r="B22" s="1">
        <v>78829418</v>
      </c>
      <c r="C22" s="1">
        <v>86712359.799999997</v>
      </c>
      <c r="D22" s="1">
        <v>86712359.799999997</v>
      </c>
      <c r="E22" s="1">
        <v>86712359.799999997</v>
      </c>
      <c r="F22" s="1">
        <v>86712359.799999997</v>
      </c>
      <c r="G22" s="1">
        <v>86712359.799999997</v>
      </c>
      <c r="H22">
        <v>86712359.799999997</v>
      </c>
      <c r="I22">
        <v>86712359.799999997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pane xSplit="1" ySplit="4" topLeftCell="C8" activePane="bottomRight" state="frozen"/>
      <selection pane="topRight" activeCell="B1" sqref="B1"/>
      <selection pane="bottomLeft" activeCell="A4" sqref="A4"/>
      <selection pane="bottomRight" activeCell="J14" sqref="J14"/>
    </sheetView>
  </sheetViews>
  <sheetFormatPr defaultRowHeight="15" x14ac:dyDescent="0.25"/>
  <cols>
    <col min="1" max="1" width="42.28515625" bestFit="1" customWidth="1"/>
    <col min="2" max="4" width="17.7109375" bestFit="1" customWidth="1"/>
    <col min="5" max="5" width="16" bestFit="1" customWidth="1"/>
    <col min="6" max="6" width="17.7109375" bestFit="1" customWidth="1"/>
    <col min="7" max="7" width="16" bestFit="1" customWidth="1"/>
    <col min="8" max="8" width="13.42578125" bestFit="1" customWidth="1"/>
    <col min="9" max="9" width="18.42578125" customWidth="1"/>
  </cols>
  <sheetData>
    <row r="1" spans="1:9" ht="18.75" x14ac:dyDescent="0.3">
      <c r="A1" s="4" t="s">
        <v>0</v>
      </c>
    </row>
    <row r="2" spans="1:9" ht="15.75" x14ac:dyDescent="0.25">
      <c r="A2" s="7" t="s">
        <v>67</v>
      </c>
    </row>
    <row r="3" spans="1:9" ht="15.75" x14ac:dyDescent="0.25">
      <c r="A3" s="7" t="s">
        <v>46</v>
      </c>
    </row>
    <row r="4" spans="1:9" ht="15.75" x14ac:dyDescent="0.25">
      <c r="B4" s="7">
        <v>2012</v>
      </c>
      <c r="C4" s="7">
        <v>2013</v>
      </c>
      <c r="D4" s="7">
        <v>2014</v>
      </c>
      <c r="E4" s="7">
        <v>2015</v>
      </c>
      <c r="F4" s="7">
        <v>2016</v>
      </c>
      <c r="G4" s="7">
        <v>2017</v>
      </c>
      <c r="H4" s="7">
        <v>2018</v>
      </c>
      <c r="I4" s="7">
        <v>2019</v>
      </c>
    </row>
    <row r="5" spans="1:9" x14ac:dyDescent="0.25">
      <c r="A5" s="21" t="s">
        <v>68</v>
      </c>
      <c r="B5" s="14"/>
      <c r="C5" s="14"/>
      <c r="D5" s="14"/>
      <c r="E5" s="14"/>
      <c r="F5" s="14"/>
      <c r="G5" s="14"/>
      <c r="H5" s="14"/>
      <c r="I5" s="14"/>
    </row>
    <row r="6" spans="1:9" x14ac:dyDescent="0.25">
      <c r="A6" s="2" t="s">
        <v>25</v>
      </c>
      <c r="B6" s="14">
        <v>1242005143</v>
      </c>
      <c r="C6" s="14">
        <v>1324364049</v>
      </c>
      <c r="D6" s="14">
        <v>1168036400</v>
      </c>
      <c r="E6" s="14">
        <v>920015224</v>
      </c>
      <c r="F6" s="14">
        <v>1319045315</v>
      </c>
      <c r="G6" s="14">
        <v>469673953</v>
      </c>
      <c r="H6" s="14">
        <v>153384935</v>
      </c>
      <c r="I6" s="14">
        <v>379243972</v>
      </c>
    </row>
    <row r="7" spans="1:9" x14ac:dyDescent="0.25">
      <c r="A7" s="2" t="s">
        <v>26</v>
      </c>
      <c r="B7" s="14">
        <v>-1225615631</v>
      </c>
      <c r="C7" s="14">
        <v>-1182703703</v>
      </c>
      <c r="D7" s="14">
        <v>-1054329522</v>
      </c>
      <c r="E7" s="14">
        <v>-831255378</v>
      </c>
      <c r="F7" s="14">
        <v>-1234892694</v>
      </c>
      <c r="G7" s="14">
        <v>-393295604</v>
      </c>
      <c r="H7" s="14">
        <v>-272818713</v>
      </c>
      <c r="I7" s="14">
        <v>-181463953</v>
      </c>
    </row>
    <row r="8" spans="1:9" x14ac:dyDescent="0.25">
      <c r="A8" s="2" t="s">
        <v>27</v>
      </c>
      <c r="B8" s="14">
        <v>-89573625</v>
      </c>
      <c r="C8" s="14">
        <v>-122220457</v>
      </c>
      <c r="D8" s="14">
        <v>-68288520</v>
      </c>
      <c r="E8" s="14">
        <v>-75055040</v>
      </c>
      <c r="F8" s="14">
        <v>-113466876</v>
      </c>
      <c r="G8" s="14">
        <v>-78998137</v>
      </c>
      <c r="H8" s="14">
        <v>-169671331</v>
      </c>
      <c r="I8" s="14">
        <v>-147695464</v>
      </c>
    </row>
    <row r="9" spans="1:9" x14ac:dyDescent="0.25">
      <c r="A9" s="2" t="s">
        <v>28</v>
      </c>
      <c r="B9" s="14">
        <v>-17831103</v>
      </c>
      <c r="C9" s="14">
        <v>-1494361</v>
      </c>
      <c r="D9" s="14">
        <v>-1651365</v>
      </c>
      <c r="E9" s="14">
        <v>-1385205</v>
      </c>
      <c r="F9" s="14">
        <v>-1976274</v>
      </c>
      <c r="G9" s="14">
        <v>-643468</v>
      </c>
      <c r="H9" s="14">
        <v>0</v>
      </c>
      <c r="I9" s="14"/>
    </row>
    <row r="10" spans="1:9" x14ac:dyDescent="0.25">
      <c r="A10" s="2"/>
      <c r="B10" s="15">
        <f>SUM(B6:B9)</f>
        <v>-91015216</v>
      </c>
      <c r="C10" s="15">
        <f t="shared" ref="C10:I10" si="0">SUM(C6:C9)</f>
        <v>17945528</v>
      </c>
      <c r="D10" s="15">
        <f t="shared" si="0"/>
        <v>43766993</v>
      </c>
      <c r="E10" s="15">
        <f t="shared" si="0"/>
        <v>12319601</v>
      </c>
      <c r="F10" s="15">
        <f t="shared" si="0"/>
        <v>-31290529</v>
      </c>
      <c r="G10" s="15">
        <f t="shared" si="0"/>
        <v>-3263256</v>
      </c>
      <c r="H10" s="15">
        <f t="shared" si="0"/>
        <v>-289105109</v>
      </c>
      <c r="I10" s="15">
        <f t="shared" si="0"/>
        <v>50084555</v>
      </c>
    </row>
    <row r="11" spans="1:9" x14ac:dyDescent="0.25">
      <c r="A11" s="2"/>
      <c r="B11" s="15"/>
      <c r="C11" s="15"/>
      <c r="D11" s="15"/>
      <c r="E11" s="15"/>
      <c r="F11" s="15"/>
      <c r="G11" s="15"/>
      <c r="H11" s="15"/>
      <c r="I11" s="14"/>
    </row>
    <row r="12" spans="1:9" x14ac:dyDescent="0.25">
      <c r="A12" s="21" t="s">
        <v>69</v>
      </c>
      <c r="B12" s="14"/>
      <c r="C12" s="14"/>
      <c r="D12" s="14"/>
      <c r="E12" s="14"/>
      <c r="F12" s="14"/>
      <c r="G12" s="14"/>
      <c r="H12" s="14"/>
      <c r="I12" s="14"/>
    </row>
    <row r="13" spans="1:9" x14ac:dyDescent="0.25">
      <c r="A13" s="2" t="s">
        <v>29</v>
      </c>
      <c r="B13" s="14">
        <v>-23745281</v>
      </c>
      <c r="C13" s="14">
        <v>-13459487</v>
      </c>
      <c r="D13" s="14">
        <v>-8855777</v>
      </c>
      <c r="E13" s="14">
        <v>-15308421</v>
      </c>
      <c r="F13" s="14">
        <v>-16018216</v>
      </c>
      <c r="G13" s="14">
        <v>-381162</v>
      </c>
      <c r="H13" s="14">
        <v>0</v>
      </c>
      <c r="I13" s="14"/>
    </row>
    <row r="14" spans="1:9" x14ac:dyDescent="0.25">
      <c r="A14" s="1"/>
      <c r="B14" s="15">
        <f t="shared" ref="B14:E14" si="1">SUM(B13)</f>
        <v>-23745281</v>
      </c>
      <c r="C14" s="15">
        <f t="shared" si="1"/>
        <v>-13459487</v>
      </c>
      <c r="D14" s="15">
        <f t="shared" si="1"/>
        <v>-8855777</v>
      </c>
      <c r="E14" s="15">
        <f t="shared" si="1"/>
        <v>-15308421</v>
      </c>
      <c r="F14" s="15">
        <f>SUM(F13)</f>
        <v>-16018216</v>
      </c>
      <c r="G14" s="14">
        <v>-381162</v>
      </c>
      <c r="H14" s="14">
        <v>0</v>
      </c>
      <c r="I14" s="14"/>
    </row>
    <row r="15" spans="1:9" x14ac:dyDescent="0.25">
      <c r="A15" s="1"/>
      <c r="B15" s="15"/>
      <c r="C15" s="15"/>
      <c r="D15" s="15"/>
      <c r="E15" s="15"/>
      <c r="F15" s="15"/>
      <c r="G15" s="14"/>
      <c r="H15" s="14"/>
      <c r="I15" s="14"/>
    </row>
    <row r="16" spans="1:9" x14ac:dyDescent="0.25">
      <c r="A16" s="21" t="s">
        <v>70</v>
      </c>
      <c r="B16" s="14"/>
      <c r="C16" s="14"/>
      <c r="D16" s="14"/>
      <c r="E16" s="14"/>
      <c r="F16" s="14"/>
      <c r="G16" s="14"/>
      <c r="H16" s="14"/>
      <c r="I16" s="14"/>
    </row>
    <row r="17" spans="1:9" x14ac:dyDescent="0.25">
      <c r="A17" s="2" t="s">
        <v>30</v>
      </c>
      <c r="B17" s="14">
        <v>111434871</v>
      </c>
      <c r="C17" s="14">
        <v>0</v>
      </c>
      <c r="D17" s="14"/>
      <c r="E17" s="14"/>
      <c r="F17" s="14">
        <v>50000000</v>
      </c>
      <c r="G17" s="14">
        <v>0</v>
      </c>
      <c r="H17" s="14"/>
      <c r="I17" s="14"/>
    </row>
    <row r="18" spans="1:9" x14ac:dyDescent="0.25">
      <c r="A18" s="2" t="s">
        <v>43</v>
      </c>
      <c r="B18" s="14"/>
      <c r="C18" s="14"/>
      <c r="D18" s="14"/>
      <c r="E18" s="14"/>
      <c r="F18" s="14"/>
      <c r="G18" s="14"/>
      <c r="H18" s="14">
        <v>328312684</v>
      </c>
      <c r="I18" s="14">
        <v>7902744</v>
      </c>
    </row>
    <row r="19" spans="1:9" x14ac:dyDescent="0.25">
      <c r="A19" s="2" t="s">
        <v>44</v>
      </c>
      <c r="B19" s="14"/>
      <c r="C19" s="14"/>
      <c r="D19" s="14"/>
      <c r="E19" s="14"/>
      <c r="F19" s="14"/>
      <c r="G19" s="14"/>
      <c r="H19" s="14">
        <v>-42134334</v>
      </c>
      <c r="I19" s="14">
        <v>-57815803</v>
      </c>
    </row>
    <row r="20" spans="1:9" x14ac:dyDescent="0.25">
      <c r="A20" s="2" t="s">
        <v>31</v>
      </c>
      <c r="B20" s="14">
        <v>-8090320</v>
      </c>
      <c r="C20" s="14">
        <v>-3412249</v>
      </c>
      <c r="D20" s="14">
        <v>-3412249</v>
      </c>
      <c r="E20" s="14">
        <v>0</v>
      </c>
      <c r="F20" s="14">
        <v>0</v>
      </c>
      <c r="G20" s="14">
        <v>0</v>
      </c>
      <c r="H20" s="14"/>
      <c r="I20" s="14"/>
    </row>
    <row r="21" spans="1:9" x14ac:dyDescent="0.25">
      <c r="A21" s="2" t="s">
        <v>32</v>
      </c>
      <c r="B21" s="14">
        <v>0</v>
      </c>
      <c r="C21" s="15">
        <v>-1419171</v>
      </c>
      <c r="D21" s="14">
        <v>-30000000</v>
      </c>
      <c r="E21" s="14">
        <v>0</v>
      </c>
      <c r="F21" s="14">
        <v>0</v>
      </c>
      <c r="G21" s="14">
        <v>0</v>
      </c>
      <c r="H21" s="14"/>
      <c r="I21" s="14"/>
    </row>
    <row r="22" spans="1:9" x14ac:dyDescent="0.25">
      <c r="A22" s="1"/>
      <c r="B22" s="15">
        <f t="shared" ref="B22:E22" si="2">SUM(B17:B21)</f>
        <v>103344551</v>
      </c>
      <c r="C22" s="15">
        <f t="shared" si="2"/>
        <v>-4831420</v>
      </c>
      <c r="D22" s="15">
        <f t="shared" si="2"/>
        <v>-33412249</v>
      </c>
      <c r="E22" s="15">
        <f t="shared" si="2"/>
        <v>0</v>
      </c>
      <c r="F22" s="15">
        <f>SUM(F17:F21)</f>
        <v>50000000</v>
      </c>
      <c r="G22" s="15">
        <f>SUM(G17:G21)</f>
        <v>0</v>
      </c>
      <c r="H22" s="15">
        <f>SUM(H17:H21)</f>
        <v>286178350</v>
      </c>
      <c r="I22" s="15">
        <f>SUM(I17:I21)</f>
        <v>-49913059</v>
      </c>
    </row>
    <row r="23" spans="1:9" x14ac:dyDescent="0.25">
      <c r="A23" s="1"/>
      <c r="B23" s="15"/>
      <c r="C23" s="15"/>
      <c r="D23" s="15"/>
      <c r="E23" s="15"/>
      <c r="F23" s="15"/>
      <c r="G23" s="15"/>
      <c r="H23" s="15"/>
      <c r="I23" s="14"/>
    </row>
    <row r="24" spans="1:9" x14ac:dyDescent="0.25">
      <c r="A24" s="1" t="s">
        <v>71</v>
      </c>
      <c r="B24" s="14">
        <f t="shared" ref="B24:D24" si="3">B10+B14+B22</f>
        <v>-11415946</v>
      </c>
      <c r="C24" s="14">
        <f t="shared" si="3"/>
        <v>-345379</v>
      </c>
      <c r="D24" s="14">
        <f t="shared" si="3"/>
        <v>1498967</v>
      </c>
      <c r="E24" s="14">
        <f>E10+E14+E22</f>
        <v>-2988820</v>
      </c>
      <c r="F24" s="14">
        <f t="shared" ref="F24:H24" si="4">F10+F14+F22</f>
        <v>2691255</v>
      </c>
      <c r="G24" s="14">
        <f t="shared" si="4"/>
        <v>-3644418</v>
      </c>
      <c r="H24" s="14">
        <f t="shared" si="4"/>
        <v>-2926759</v>
      </c>
      <c r="I24" s="14">
        <v>171496</v>
      </c>
    </row>
    <row r="25" spans="1:9" x14ac:dyDescent="0.25">
      <c r="A25" s="22" t="s">
        <v>72</v>
      </c>
      <c r="B25" s="14">
        <v>14693819</v>
      </c>
      <c r="C25" s="14">
        <v>3277873</v>
      </c>
      <c r="D25" s="14">
        <v>2932494</v>
      </c>
      <c r="E25" s="14">
        <v>4431461</v>
      </c>
      <c r="F25" s="14">
        <v>4431461</v>
      </c>
      <c r="G25" s="14">
        <v>7122717</v>
      </c>
      <c r="H25" s="14">
        <v>3478298</v>
      </c>
      <c r="I25" s="14">
        <v>551538</v>
      </c>
    </row>
    <row r="26" spans="1:9" x14ac:dyDescent="0.25">
      <c r="A26" s="21" t="s">
        <v>73</v>
      </c>
      <c r="B26" s="15">
        <f t="shared" ref="B26:C26" si="5">SUM(B24:B25)</f>
        <v>3277873</v>
      </c>
      <c r="C26" s="15">
        <f t="shared" si="5"/>
        <v>2932494</v>
      </c>
      <c r="D26" s="15">
        <f>SUM(D24:D25)</f>
        <v>4431461</v>
      </c>
      <c r="E26" s="15">
        <f>SUM(E24:E25)+1</f>
        <v>1442642</v>
      </c>
      <c r="F26" s="15">
        <f>SUM(F24:F25)</f>
        <v>7122716</v>
      </c>
      <c r="G26" s="15">
        <f>SUM(G24:G25)</f>
        <v>3478299</v>
      </c>
      <c r="H26" s="15">
        <f>SUM(H24:H25)</f>
        <v>551539</v>
      </c>
      <c r="I26" s="15">
        <f>SUM(I24:I25)</f>
        <v>723034</v>
      </c>
    </row>
    <row r="28" spans="1:9" x14ac:dyDescent="0.25">
      <c r="A28" s="21" t="s">
        <v>74</v>
      </c>
      <c r="B28" s="9">
        <f>B10/('1'!B37/10)</f>
        <v>-1.1545843963988165</v>
      </c>
      <c r="C28" s="9">
        <f>C10/('1'!C37/10)</f>
        <v>0.20695467222194086</v>
      </c>
      <c r="D28" s="9">
        <f>D10/('1'!D37/10)</f>
        <v>0.50473765332817067</v>
      </c>
      <c r="E28" s="9">
        <f>E10/('1'!E37/10)</f>
        <v>0.14207433667374372</v>
      </c>
      <c r="F28" s="9">
        <f>F10/('1'!F37/10)</f>
        <v>-0.36085431272048024</v>
      </c>
      <c r="G28" s="9">
        <f>G10/('1'!G37/10)</f>
        <v>-3.7633112598095847E-2</v>
      </c>
      <c r="H28" s="9">
        <f>H10/('1'!H37/10)</f>
        <v>-3.3340703639805684</v>
      </c>
      <c r="I28" s="9">
        <f>I10/('1'!I37/10)</f>
        <v>0.57759418744362212</v>
      </c>
    </row>
    <row r="29" spans="1:9" x14ac:dyDescent="0.25">
      <c r="A29" s="21" t="s">
        <v>75</v>
      </c>
      <c r="B29">
        <v>78829418</v>
      </c>
      <c r="C29">
        <v>86712359.799999997</v>
      </c>
      <c r="D29">
        <v>86712359.799999997</v>
      </c>
      <c r="E29">
        <v>86712359.799999997</v>
      </c>
      <c r="F29">
        <v>86712359.799999997</v>
      </c>
      <c r="G29">
        <v>86712359.799999997</v>
      </c>
      <c r="H29">
        <v>86712359.799999997</v>
      </c>
      <c r="I29">
        <v>86712359.799999997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sqref="A1:A3"/>
    </sheetView>
  </sheetViews>
  <sheetFormatPr defaultRowHeight="15" x14ac:dyDescent="0.25"/>
  <cols>
    <col min="1" max="1" width="16.5703125" bestFit="1" customWidth="1"/>
  </cols>
  <sheetData>
    <row r="1" spans="1:8" ht="18.75" x14ac:dyDescent="0.3">
      <c r="A1" s="4" t="s">
        <v>0</v>
      </c>
    </row>
    <row r="2" spans="1:8" x14ac:dyDescent="0.25">
      <c r="A2" s="1" t="s">
        <v>79</v>
      </c>
    </row>
    <row r="3" spans="1:8" ht="15.75" x14ac:dyDescent="0.25">
      <c r="A3" s="7" t="s">
        <v>46</v>
      </c>
    </row>
    <row r="5" spans="1:8" x14ac:dyDescent="0.25">
      <c r="A5" s="1"/>
      <c r="B5" s="1">
        <v>2012</v>
      </c>
      <c r="C5" s="1">
        <v>2013</v>
      </c>
      <c r="D5" s="1">
        <v>2014</v>
      </c>
      <c r="E5" s="1">
        <v>2015</v>
      </c>
      <c r="F5" s="1">
        <v>2016</v>
      </c>
      <c r="G5" s="1">
        <v>2017</v>
      </c>
      <c r="H5" s="1">
        <v>2018</v>
      </c>
    </row>
    <row r="6" spans="1:8" x14ac:dyDescent="0.25">
      <c r="A6" s="2" t="s">
        <v>76</v>
      </c>
      <c r="B6" s="11">
        <f>'1'!B36/'1'!B16</f>
        <v>0.66078434251417351</v>
      </c>
      <c r="C6" s="11">
        <f>'1'!C36/'1'!C16</f>
        <v>0.65397761910744712</v>
      </c>
      <c r="D6" s="11">
        <f>'1'!D36/'1'!D16</f>
        <v>0.64555415761813428</v>
      </c>
      <c r="E6" s="11">
        <f>'1'!E36/'1'!E16</f>
        <v>0.61743762156932802</v>
      </c>
      <c r="F6" s="11">
        <f>'1'!F36/'1'!F16</f>
        <v>0.59922409411042477</v>
      </c>
      <c r="G6" s="11">
        <f>'1'!G36/'1'!G16</f>
        <v>0.55414274743660774</v>
      </c>
      <c r="H6" s="11">
        <f>'1'!H36/'1'!H16</f>
        <v>0.46048060516447792</v>
      </c>
    </row>
    <row r="7" spans="1:8" x14ac:dyDescent="0.25">
      <c r="A7" s="2" t="s">
        <v>77</v>
      </c>
      <c r="B7" s="11">
        <f>'2'!B19/'1'!B36</f>
        <v>3.6500101374345957E-2</v>
      </c>
      <c r="C7" s="11">
        <f>'2'!C19/'1'!C36</f>
        <v>-1.6166238293742599E-2</v>
      </c>
      <c r="D7" s="11">
        <f>'2'!D19/'1'!D36</f>
        <v>-1.2390018943954738E-2</v>
      </c>
      <c r="E7" s="11">
        <f>'2'!E19/'1'!E36</f>
        <v>-3.4015476183935148E-2</v>
      </c>
      <c r="F7" s="11">
        <f>'2'!F19/'1'!F36</f>
        <v>-5.0592253919172686E-2</v>
      </c>
      <c r="G7" s="11">
        <f>'2'!G19/'1'!G36</f>
        <v>-0.12664870606914366</v>
      </c>
      <c r="H7" s="11">
        <f>'2'!H19/'1'!H36</f>
        <v>-0.17747402620854863</v>
      </c>
    </row>
    <row r="8" spans="1:8" x14ac:dyDescent="0.25">
      <c r="A8" s="2" t="s">
        <v>36</v>
      </c>
      <c r="B8" s="12">
        <f>('1'!B21+'1'!B30)/'1'!B36</f>
        <v>2.9993541011920862E-2</v>
      </c>
      <c r="C8" s="12">
        <f>('1'!C21+'1'!C30)/'1'!C36</f>
        <v>0</v>
      </c>
      <c r="D8" s="12">
        <f>('1'!D21+'1'!D30)/'1'!D36</f>
        <v>0.18970624657775642</v>
      </c>
      <c r="E8" s="12">
        <f>('1'!E21+'1'!E30)/'1'!E36</f>
        <v>0.19781569856151074</v>
      </c>
      <c r="F8" s="12">
        <f>('1'!F21+'1'!F30)/'1'!F36</f>
        <v>0.20098697301834645</v>
      </c>
      <c r="G8" s="12">
        <f>('1'!G21+'1'!G30)/'1'!G36</f>
        <v>0.22644171308787389</v>
      </c>
      <c r="H8" s="12">
        <f>('1'!H21+'1'!H30)/'1'!H36</f>
        <v>0.3093163514213752</v>
      </c>
    </row>
    <row r="9" spans="1:8" x14ac:dyDescent="0.25">
      <c r="A9" s="2" t="s">
        <v>37</v>
      </c>
      <c r="B9" s="12">
        <f>'1'!B11/'1'!B26</f>
        <v>1.7182089687627253</v>
      </c>
      <c r="C9" s="12">
        <f>'1'!C11/'1'!C26</f>
        <v>1.6871406729512899</v>
      </c>
      <c r="D9" s="12">
        <f>'1'!D11/'1'!D26</f>
        <v>2.4870513884701229</v>
      </c>
      <c r="E9" s="12">
        <f>'1'!E11/'1'!E26</f>
        <v>2.1410807867567576</v>
      </c>
      <c r="F9" s="12">
        <f>'1'!F11/'1'!F26</f>
        <v>1.9786940345742206</v>
      </c>
      <c r="G9" s="12">
        <f>'1'!G11/'1'!G26</f>
        <v>1.6037334509371031</v>
      </c>
      <c r="H9" s="12">
        <f>'1'!H11/'1'!H26</f>
        <v>3.238978343329745</v>
      </c>
    </row>
    <row r="10" spans="1:8" x14ac:dyDescent="0.25">
      <c r="A10" s="2" t="s">
        <v>39</v>
      </c>
      <c r="B10" s="11">
        <f>'2'!B19/'2'!B5</f>
        <v>5.6382375613586111E-2</v>
      </c>
      <c r="C10" s="11">
        <f>'2'!C19/'2'!C5</f>
        <v>-2.6225978387288549E-2</v>
      </c>
      <c r="D10" s="11">
        <f>'2'!D19/'2'!D5</f>
        <v>-2.2369058056481358E-2</v>
      </c>
      <c r="E10" s="11">
        <f>'2'!E19/'2'!E5</f>
        <v>-7.1536250053053613E-2</v>
      </c>
      <c r="F10" s="11">
        <f>'2'!F19/'2'!F5</f>
        <v>-7.4234927052430039E-2</v>
      </c>
      <c r="G10" s="11">
        <f>'2'!G19/'2'!G5</f>
        <v>-0.55879729873353257</v>
      </c>
      <c r="H10" s="11">
        <f>'2'!H19/'2'!H5</f>
        <v>-0.220445182018636</v>
      </c>
    </row>
    <row r="11" spans="1:8" x14ac:dyDescent="0.25">
      <c r="A11" t="s">
        <v>38</v>
      </c>
      <c r="B11" s="11">
        <f>'2'!B11/'2'!B5</f>
        <v>0.17165919364657073</v>
      </c>
      <c r="C11" s="11">
        <f>'2'!C11/'2'!C5</f>
        <v>8.5072601772545373E-2</v>
      </c>
      <c r="D11" s="11">
        <f>'2'!D11/'2'!D5</f>
        <v>8.4330878025925565E-2</v>
      </c>
      <c r="E11" s="11">
        <f>'2'!E11/'2'!E5</f>
        <v>6.5859564164153533E-2</v>
      </c>
      <c r="F11" s="11">
        <f>'2'!F11/'2'!F5</f>
        <v>6.6244093739568521E-2</v>
      </c>
      <c r="G11" s="11">
        <f>'2'!G11/'2'!G5</f>
        <v>-0.21340719842881381</v>
      </c>
      <c r="H11" s="11">
        <f>'2'!H11/'2'!H5</f>
        <v>-5.7458314141405002E-2</v>
      </c>
    </row>
    <row r="12" spans="1:8" x14ac:dyDescent="0.25">
      <c r="A12" s="2" t="s">
        <v>78</v>
      </c>
      <c r="B12" s="11">
        <f>'2'!B19/('1'!B36+'1'!B21+'1'!B30)</f>
        <v>3.5437213847463844E-2</v>
      </c>
      <c r="C12" s="11">
        <f>'2'!C19/('1'!C36+'1'!C21+'1'!C30)</f>
        <v>-1.6166238293742599E-2</v>
      </c>
      <c r="D12" s="11">
        <f>'2'!D19/('1'!D36+'1'!D21+'1'!D30)</f>
        <v>-1.0414351424643845E-2</v>
      </c>
      <c r="E12" s="11">
        <f>'2'!E19/('1'!E36+'1'!E21+'1'!E30)</f>
        <v>-2.8397921503938588E-2</v>
      </c>
      <c r="F12" s="11">
        <f>'2'!F19/('1'!F36+'1'!F21+'1'!F30)</f>
        <v>-4.2125564269879741E-2</v>
      </c>
      <c r="G12" s="11">
        <f>'2'!G19/('1'!G36+'1'!G21+'1'!G30)</f>
        <v>-0.10326516516653192</v>
      </c>
      <c r="H12" s="11">
        <f>'2'!H19/('1'!H36+'1'!H21+'1'!H30)</f>
        <v>-0.13554709373016333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2018-03-06T09:52:40Z</dcterms:created>
  <dcterms:modified xsi:type="dcterms:W3CDTF">2020-04-12T10:45:20Z</dcterms:modified>
</cp:coreProperties>
</file>