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3" l="1"/>
  <c r="B36" i="3"/>
  <c r="B28" i="2"/>
  <c r="B27" i="2"/>
  <c r="B25" i="2"/>
  <c r="B18" i="2"/>
  <c r="B10" i="2"/>
  <c r="B14" i="2" s="1"/>
  <c r="B42" i="1"/>
  <c r="B30" i="1"/>
  <c r="C37" i="3"/>
  <c r="C36" i="3"/>
  <c r="D36" i="3"/>
  <c r="C29" i="3"/>
  <c r="D37" i="3"/>
  <c r="C28" i="2"/>
  <c r="C27" i="2"/>
  <c r="C25" i="2"/>
  <c r="C18" i="2"/>
  <c r="C21" i="2" s="1"/>
  <c r="B21" i="2"/>
  <c r="C10" i="2"/>
  <c r="C14" i="2" s="1"/>
  <c r="D28" i="2"/>
  <c r="D25" i="2"/>
  <c r="D18" i="2"/>
  <c r="D10" i="2"/>
  <c r="D14" i="2"/>
  <c r="C30" i="1"/>
  <c r="E37" i="3"/>
  <c r="F37" i="3"/>
  <c r="F36" i="3"/>
  <c r="E28" i="2"/>
  <c r="F28" i="2"/>
  <c r="E25" i="2"/>
  <c r="E18" i="2"/>
  <c r="E10" i="2"/>
  <c r="F10" i="2" l="1"/>
  <c r="F29" i="3" l="1"/>
  <c r="E29" i="3"/>
  <c r="D29" i="3"/>
  <c r="B29" i="3"/>
  <c r="F21" i="3"/>
  <c r="E21" i="3"/>
  <c r="D21" i="3"/>
  <c r="C21" i="3"/>
  <c r="B21" i="3"/>
  <c r="F12" i="3"/>
  <c r="E12" i="3"/>
  <c r="E36" i="3" s="1"/>
  <c r="D12" i="3"/>
  <c r="C12" i="3"/>
  <c r="B12" i="3"/>
  <c r="F22" i="2"/>
  <c r="E22" i="2"/>
  <c r="D22" i="2"/>
  <c r="C22" i="2"/>
  <c r="B22" i="2"/>
  <c r="F8" i="2"/>
  <c r="E8" i="2"/>
  <c r="D8" i="2"/>
  <c r="C8" i="2"/>
  <c r="B8" i="2"/>
  <c r="F42" i="1"/>
  <c r="E42" i="1"/>
  <c r="D42" i="1"/>
  <c r="C42" i="1"/>
  <c r="F37" i="1"/>
  <c r="E37" i="1"/>
  <c r="D37" i="1"/>
  <c r="C37" i="1"/>
  <c r="B37" i="1"/>
  <c r="B38" i="1" s="1"/>
  <c r="F30" i="1"/>
  <c r="E30" i="1"/>
  <c r="D30" i="1"/>
  <c r="F25" i="1"/>
  <c r="F41" i="1" s="1"/>
  <c r="E25" i="1"/>
  <c r="E41" i="1" s="1"/>
  <c r="D25" i="1"/>
  <c r="D41" i="1" s="1"/>
  <c r="C25" i="1"/>
  <c r="C41" i="1" s="1"/>
  <c r="B25" i="1"/>
  <c r="B41" i="1" s="1"/>
  <c r="F15" i="1"/>
  <c r="E15" i="1"/>
  <c r="D15" i="1"/>
  <c r="C15" i="1"/>
  <c r="B15" i="1"/>
  <c r="F8" i="1"/>
  <c r="E8" i="1"/>
  <c r="D8" i="1"/>
  <c r="C8" i="1"/>
  <c r="C16" i="1" s="1"/>
  <c r="B8" i="1"/>
  <c r="B16" i="1" l="1"/>
  <c r="D38" i="1"/>
  <c r="D39" i="1" s="1"/>
  <c r="B39" i="1"/>
  <c r="D21" i="2"/>
  <c r="D27" i="2" s="1"/>
  <c r="F16" i="1"/>
  <c r="E31" i="3"/>
  <c r="E34" i="3" s="1"/>
  <c r="D31" i="3"/>
  <c r="D34" i="3" s="1"/>
  <c r="B31" i="3"/>
  <c r="B34" i="3" s="1"/>
  <c r="F31" i="3"/>
  <c r="F34" i="3" s="1"/>
  <c r="E14" i="2"/>
  <c r="E21" i="2" s="1"/>
  <c r="E27" i="2" s="1"/>
  <c r="F14" i="2"/>
  <c r="F38" i="1"/>
  <c r="F39" i="1" s="1"/>
  <c r="E38" i="1"/>
  <c r="E39" i="1" s="1"/>
  <c r="C38" i="1"/>
  <c r="C39" i="1" s="1"/>
  <c r="D16" i="1"/>
  <c r="E16" i="1"/>
  <c r="C31" i="3"/>
  <c r="C34" i="3" s="1"/>
  <c r="F18" i="2" l="1"/>
  <c r="F21" i="2" s="1"/>
  <c r="F25" i="2" s="1"/>
  <c r="F27" i="2" s="1"/>
</calcChain>
</file>

<file path=xl/sharedStrings.xml><?xml version="1.0" encoding="utf-8"?>
<sst xmlns="http://schemas.openxmlformats.org/spreadsheetml/2006/main" count="77" uniqueCount="73">
  <si>
    <t>Consolidated Balance Sheet</t>
  </si>
  <si>
    <t>As at year end</t>
  </si>
  <si>
    <t>ASSETS</t>
  </si>
  <si>
    <t>NON CURRENT ASSETS</t>
  </si>
  <si>
    <t>Property, Plant &amp; Equipment</t>
  </si>
  <si>
    <t>Machinery in Transit</t>
  </si>
  <si>
    <t>CURRENT ASSETS</t>
  </si>
  <si>
    <t>Inventories</t>
  </si>
  <si>
    <t>Trade Recievables</t>
  </si>
  <si>
    <t>Trade Debtors</t>
  </si>
  <si>
    <t>Advance, Deposits &amp; Prepayments</t>
  </si>
  <si>
    <t>Cash and Cash Equivalents</t>
  </si>
  <si>
    <t>Liabilities and Capital</t>
  </si>
  <si>
    <t>Liabilities</t>
  </si>
  <si>
    <t>Shareholders’ Equity</t>
  </si>
  <si>
    <t>Share Capital</t>
  </si>
  <si>
    <t>Retained Earnings</t>
  </si>
  <si>
    <t>Revaluation Surplus</t>
  </si>
  <si>
    <t>Total Shareholders' Equity</t>
  </si>
  <si>
    <t>Non Current Liabilities</t>
  </si>
  <si>
    <t>Current Liabilities</t>
  </si>
  <si>
    <t>Short Term Loan</t>
  </si>
  <si>
    <t>Income Tax Payable</t>
  </si>
  <si>
    <t>Net assets value per share</t>
  </si>
  <si>
    <t>Shares to calculate NAVPS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</si>
  <si>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</si>
  <si>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</si>
  <si>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</si>
  <si>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</si>
  <si>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</si>
  <si>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</si>
  <si>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</si>
  <si>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Other Income</t>
  </si>
  <si>
    <t>Profit Before contribution to WPPF</t>
  </si>
  <si>
    <t>Contribution to Worker's Participation &amp; Welfare Funds</t>
  </si>
  <si>
    <t>Profit Before Taxation</t>
  </si>
  <si>
    <t>Provision for Taxation</t>
  </si>
  <si>
    <t>Current Tax</t>
  </si>
  <si>
    <t>Deferred Tax (expenses)/income</t>
  </si>
  <si>
    <t>Net Profit</t>
  </si>
  <si>
    <t>Earnings per share (par value Taka 10)</t>
  </si>
  <si>
    <t>Shares to Calculate EPS</t>
  </si>
  <si>
    <t>Net Cash Flows - Operating Activities</t>
  </si>
  <si>
    <t>Collection from turnover</t>
  </si>
  <si>
    <t>Net Cash Flows - Investment Activities</t>
  </si>
  <si>
    <t>Sale immovable properties</t>
  </si>
  <si>
    <t>Investment in shares of CDBL</t>
  </si>
  <si>
    <t>Short term investments</t>
  </si>
  <si>
    <t>Investment in financial assets</t>
  </si>
  <si>
    <t>Net Cash Flows - Financing Activities</t>
  </si>
  <si>
    <t>Short term loan received/(repaid)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</si>
  <si>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</si>
  <si>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</si>
  <si>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</si>
  <si>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</si>
  <si>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Net Operating Cash Flow Per Share</t>
  </si>
  <si>
    <t>Shares to Calculate NOCFPS</t>
  </si>
  <si>
    <t>Bangas Limited</t>
  </si>
  <si>
    <t>Tax  Holiday Reserve</t>
  </si>
  <si>
    <t>Deferred Tax Liability</t>
  </si>
  <si>
    <t>Bai -Muajjal finance ( Secured)</t>
  </si>
  <si>
    <t>Creditors for Expense and Goods ( Unsecured)</t>
  </si>
  <si>
    <t>Liabilities for Other Finance ( Unsecured)</t>
  </si>
  <si>
    <t>Administrative Expense</t>
  </si>
  <si>
    <t>Selling &amp; disribution Expense</t>
  </si>
  <si>
    <t>Financial Expense</t>
  </si>
  <si>
    <t>Payment for Suppliers &amp; Others</t>
  </si>
  <si>
    <t>Payments for Financial Expense</t>
  </si>
  <si>
    <t xml:space="preserve"> Income Tax and Vat Paid</t>
  </si>
  <si>
    <t xml:space="preserve">Addition of Fixed Assests </t>
  </si>
  <si>
    <t>Bai Mujjal Finance increased /Decreased</t>
  </si>
  <si>
    <t>Long term lloan increased /Decreased</t>
  </si>
  <si>
    <t>Consolidated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</si>
</sst>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41" fontId="0" fillId="0" borderId="0" xfId="0" applyNumberFormat="1" applyFont="1"/>
    <xf numFmtId="3" fontId="0" fillId="0" borderId="0" xfId="0" applyNumberFormat="1"/>
    <xf numFmtId="41" fontId="0" fillId="0" borderId="0" xfId="0" applyNumberFormat="1"/>
    <xf numFmtId="41" fontId="0" fillId="0" borderId="2" xfId="0" applyNumberFormat="1" applyBorder="1"/>
    <xf numFmtId="41" fontId="1" fillId="0" borderId="0" xfId="0" applyNumberFormat="1" applyFont="1"/>
    <xf numFmtId="0" fontId="0" fillId="0" borderId="0" xfId="0" applyFont="1"/>
    <xf numFmtId="41" fontId="0" fillId="0" borderId="3" xfId="0" applyNumberFormat="1" applyBorder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1" fillId="0" borderId="4" xfId="0" applyNumberFormat="1" applyFont="1" applyBorder="1"/>
    <xf numFmtId="0" fontId="1" fillId="0" borderId="1" xfId="0" applyFont="1" applyBorder="1"/>
    <xf numFmtId="2" fontId="1" fillId="0" borderId="0" xfId="0" applyNumberFormat="1" applyFont="1"/>
    <xf numFmtId="0" fontId="3" fillId="0" borderId="0" xfId="0" applyFont="1"/>
    <xf numFmtId="15" fontId="3" fillId="0" borderId="0" xfId="0" applyNumberFormat="1" applyFont="1"/>
    <xf numFmtId="41" fontId="0" fillId="0" borderId="1" xfId="0" applyNumberFormat="1" applyBorder="1"/>
    <xf numFmtId="41" fontId="1" fillId="0" borderId="2" xfId="0" applyNumberFormat="1" applyFont="1" applyBorder="1"/>
    <xf numFmtId="0" fontId="1" fillId="0" borderId="2" xfId="0" applyFont="1" applyBorder="1"/>
    <xf numFmtId="41" fontId="1" fillId="0" borderId="0" xfId="0" applyNumberFormat="1" applyFont="1" applyBorder="1"/>
    <xf numFmtId="41" fontId="0" fillId="0" borderId="0" xfId="0" applyNumberFormat="1" applyBorder="1"/>
    <xf numFmtId="2" fontId="0" fillId="0" borderId="0" xfId="0" applyNumberFormat="1"/>
    <xf numFmtId="41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41" fontId="0" fillId="0" borderId="0" xfId="0" applyNumberFormat="1" applyFont="1" applyAlignment="1">
      <alignment horizontal="right"/>
    </xf>
    <xf numFmtId="41" fontId="6" fillId="0" borderId="5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1" fillId="0" borderId="3" xfId="0" applyNumberFormat="1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5" sqref="B25:F25"/>
    </sheetView>
  </sheetViews>
  <sheetFormatPr defaultRowHeight="15" x14ac:dyDescent="0.25"/>
  <cols>
    <col min="1" max="1" width="32" bestFit="1" customWidth="1"/>
    <col min="2" max="8" width="14.28515625" bestFit="1" customWidth="1"/>
  </cols>
  <sheetData>
    <row r="1" spans="1:8" x14ac:dyDescent="0.25">
      <c r="A1" s="1" t="s">
        <v>57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"/>
      <c r="C3" s="1"/>
      <c r="D3" s="1"/>
      <c r="E3" s="1"/>
      <c r="F3" s="1"/>
      <c r="G3" s="1"/>
      <c r="H3" s="1"/>
    </row>
    <row r="4" spans="1:8" x14ac:dyDescent="0.25">
      <c r="A4" s="1"/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H4" s="1"/>
    </row>
    <row r="5" spans="1:8" x14ac:dyDescent="0.25">
      <c r="A5" s="2" t="s">
        <v>2</v>
      </c>
    </row>
    <row r="6" spans="1:8" x14ac:dyDescent="0.25">
      <c r="A6" s="3" t="s">
        <v>3</v>
      </c>
    </row>
    <row r="7" spans="1:8" x14ac:dyDescent="0.25">
      <c r="A7" s="4" t="s">
        <v>4</v>
      </c>
      <c r="B7" s="5">
        <v>89696907</v>
      </c>
      <c r="C7" s="5">
        <v>102396130</v>
      </c>
      <c r="D7" s="5">
        <v>99797525</v>
      </c>
      <c r="E7" s="5">
        <v>97634695</v>
      </c>
      <c r="F7" s="5">
        <v>96121411</v>
      </c>
      <c r="G7" s="5"/>
      <c r="H7" s="6"/>
    </row>
    <row r="8" spans="1:8" s="1" customFormat="1" x14ac:dyDescent="0.25">
      <c r="A8" s="14"/>
      <c r="B8" s="21">
        <f>SUM(B7:B7)</f>
        <v>89696907</v>
      </c>
      <c r="C8" s="21">
        <f>SUM(C7:C7)</f>
        <v>102396130</v>
      </c>
      <c r="D8" s="21">
        <f>SUM(D7:D7)</f>
        <v>99797525</v>
      </c>
      <c r="E8" s="21">
        <f>SUM(E7:E7)</f>
        <v>97634695</v>
      </c>
      <c r="F8" s="21">
        <f>SUM(F7:F7)</f>
        <v>96121411</v>
      </c>
      <c r="G8" s="21"/>
      <c r="H8" s="21"/>
    </row>
    <row r="9" spans="1:8" x14ac:dyDescent="0.25">
      <c r="A9" s="3" t="s">
        <v>6</v>
      </c>
      <c r="B9" s="9"/>
      <c r="C9" s="9"/>
      <c r="D9" s="9"/>
      <c r="E9" s="9"/>
      <c r="F9" s="9"/>
      <c r="G9" s="9"/>
    </row>
    <row r="10" spans="1:8" x14ac:dyDescent="0.25">
      <c r="A10" s="10" t="s">
        <v>7</v>
      </c>
      <c r="B10" s="5">
        <v>19637685</v>
      </c>
      <c r="C10" s="5">
        <v>29766784</v>
      </c>
      <c r="D10" s="5">
        <v>12741920</v>
      </c>
      <c r="E10" s="5">
        <v>13142960</v>
      </c>
      <c r="F10" s="5">
        <v>17976706</v>
      </c>
      <c r="G10" s="5"/>
      <c r="H10" s="6"/>
    </row>
    <row r="11" spans="1:8" x14ac:dyDescent="0.25">
      <c r="A11" s="4" t="s">
        <v>8</v>
      </c>
      <c r="B11" s="5">
        <v>39840207</v>
      </c>
      <c r="C11" s="5">
        <v>36178151</v>
      </c>
      <c r="D11" s="5">
        <v>49258543</v>
      </c>
      <c r="E11" s="5">
        <v>42675632</v>
      </c>
      <c r="F11" s="5">
        <v>53089959</v>
      </c>
      <c r="G11" s="5"/>
      <c r="H11" s="6"/>
    </row>
    <row r="12" spans="1:8" x14ac:dyDescent="0.25">
      <c r="A12" s="4" t="s">
        <v>9</v>
      </c>
      <c r="B12" s="5"/>
      <c r="C12" s="5"/>
      <c r="D12" s="5"/>
      <c r="E12" s="5"/>
      <c r="F12" s="5"/>
      <c r="G12" s="7"/>
    </row>
    <row r="13" spans="1:8" x14ac:dyDescent="0.25">
      <c r="A13" t="s">
        <v>10</v>
      </c>
      <c r="B13" s="7">
        <v>9416326</v>
      </c>
      <c r="C13" s="5">
        <v>21805293</v>
      </c>
      <c r="D13" s="5">
        <v>23266296</v>
      </c>
      <c r="E13" s="5">
        <v>23798791</v>
      </c>
      <c r="F13" s="5">
        <v>23201048</v>
      </c>
      <c r="G13" s="5"/>
      <c r="H13" s="6"/>
    </row>
    <row r="14" spans="1:8" x14ac:dyDescent="0.25">
      <c r="A14" t="s">
        <v>11</v>
      </c>
      <c r="B14" s="7">
        <v>12677148</v>
      </c>
      <c r="C14" s="7">
        <v>10908899</v>
      </c>
      <c r="D14" s="7">
        <v>10596903</v>
      </c>
      <c r="E14" s="7">
        <v>9265738</v>
      </c>
      <c r="F14" s="7">
        <v>10573851</v>
      </c>
      <c r="G14" s="7"/>
      <c r="H14" s="6"/>
    </row>
    <row r="15" spans="1:8" s="1" customFormat="1" x14ac:dyDescent="0.25">
      <c r="B15" s="21">
        <f>SUM(B10:B14)</f>
        <v>81571366</v>
      </c>
      <c r="C15" s="21">
        <f>SUM(C10:C14)</f>
        <v>98659127</v>
      </c>
      <c r="D15" s="21">
        <f>SUM(D10:D14)</f>
        <v>95863662</v>
      </c>
      <c r="E15" s="21">
        <f>SUM(E10:E14)</f>
        <v>88883121</v>
      </c>
      <c r="F15" s="21">
        <f>SUM(F10:F14)</f>
        <v>104841564</v>
      </c>
      <c r="G15" s="21"/>
      <c r="H15" s="21"/>
    </row>
    <row r="16" spans="1:8" ht="15.75" thickBot="1" x14ac:dyDescent="0.3">
      <c r="A16" s="1"/>
      <c r="B16" s="35">
        <f>SUM(B8,B15)</f>
        <v>171268273</v>
      </c>
      <c r="C16" s="35">
        <f>SUM(C8,C15)</f>
        <v>201055257</v>
      </c>
      <c r="D16" s="35">
        <f>SUM(D8,D15)</f>
        <v>195661187</v>
      </c>
      <c r="E16" s="35">
        <f>SUM(E8,E15)</f>
        <v>186517816</v>
      </c>
      <c r="F16" s="35">
        <f>SUM(F8,F15)</f>
        <v>200962975</v>
      </c>
      <c r="G16" s="11"/>
      <c r="H16" s="11"/>
    </row>
    <row r="17" spans="1:8" x14ac:dyDescent="0.25">
      <c r="B17" s="7"/>
      <c r="C17" s="7"/>
      <c r="D17" s="7"/>
      <c r="E17" s="7"/>
      <c r="F17" s="7"/>
      <c r="G17" s="7"/>
    </row>
    <row r="18" spans="1:8" ht="15.75" x14ac:dyDescent="0.25">
      <c r="A18" s="12" t="s">
        <v>12</v>
      </c>
      <c r="B18" s="7"/>
      <c r="C18" s="7"/>
      <c r="D18" s="7"/>
      <c r="E18" s="7"/>
      <c r="F18" s="7"/>
      <c r="G18" s="7"/>
    </row>
    <row r="19" spans="1:8" ht="15.75" x14ac:dyDescent="0.25">
      <c r="A19" s="13" t="s">
        <v>13</v>
      </c>
      <c r="B19" s="7"/>
      <c r="C19" s="7"/>
      <c r="D19" s="7"/>
      <c r="E19" s="7"/>
      <c r="F19" s="7"/>
      <c r="G19" s="7"/>
    </row>
    <row r="20" spans="1:8" x14ac:dyDescent="0.25">
      <c r="A20" s="3" t="s">
        <v>14</v>
      </c>
      <c r="B20" s="9"/>
      <c r="C20" s="9"/>
      <c r="D20" s="9"/>
      <c r="E20" s="9"/>
      <c r="F20" s="9"/>
      <c r="G20" s="9"/>
    </row>
    <row r="21" spans="1:8" x14ac:dyDescent="0.25">
      <c r="A21" t="s">
        <v>15</v>
      </c>
      <c r="B21" s="7">
        <v>36605250</v>
      </c>
      <c r="C21" s="7">
        <v>54907870</v>
      </c>
      <c r="D21" s="7">
        <v>63144050</v>
      </c>
      <c r="E21" s="7">
        <v>63144050</v>
      </c>
      <c r="F21" s="7">
        <v>63144050</v>
      </c>
      <c r="G21" s="7"/>
      <c r="H21" s="6"/>
    </row>
    <row r="22" spans="1:8" x14ac:dyDescent="0.25">
      <c r="A22" t="s">
        <v>58</v>
      </c>
      <c r="B22" s="7">
        <v>21933612</v>
      </c>
      <c r="C22" s="7">
        <v>2620419</v>
      </c>
      <c r="D22" s="7">
        <v>2620419</v>
      </c>
      <c r="E22" s="7">
        <v>2620419</v>
      </c>
      <c r="F22" s="7">
        <v>2620419</v>
      </c>
      <c r="G22" s="7"/>
      <c r="H22" s="7"/>
    </row>
    <row r="23" spans="1:8" x14ac:dyDescent="0.25">
      <c r="A23" t="s">
        <v>16</v>
      </c>
      <c r="B23" s="7"/>
      <c r="C23" s="7">
        <v>20490307</v>
      </c>
      <c r="D23" s="7">
        <v>9827383</v>
      </c>
      <c r="E23" s="7">
        <v>5884713</v>
      </c>
      <c r="F23" s="7">
        <v>11783588</v>
      </c>
      <c r="G23" s="7"/>
    </row>
    <row r="24" spans="1:8" x14ac:dyDescent="0.25">
      <c r="A24" t="s">
        <v>17</v>
      </c>
      <c r="B24" s="7">
        <v>68104105</v>
      </c>
      <c r="C24" s="7">
        <v>68104105</v>
      </c>
      <c r="D24" s="7">
        <v>68104105</v>
      </c>
      <c r="E24" s="7">
        <v>68104105</v>
      </c>
      <c r="F24" s="7">
        <v>68104105</v>
      </c>
      <c r="G24" s="7"/>
    </row>
    <row r="25" spans="1:8" x14ac:dyDescent="0.25">
      <c r="A25" s="1" t="s">
        <v>18</v>
      </c>
      <c r="B25" s="21">
        <f>SUM(B21:B24)</f>
        <v>126642967</v>
      </c>
      <c r="C25" s="21">
        <f>SUM(C21:C24)</f>
        <v>146122701</v>
      </c>
      <c r="D25" s="21">
        <f>SUM(D21:D24)</f>
        <v>143695957</v>
      </c>
      <c r="E25" s="21">
        <f>SUM(E21:E24)</f>
        <v>139753287</v>
      </c>
      <c r="F25" s="21">
        <f>SUM(F21:F24)</f>
        <v>145652162</v>
      </c>
      <c r="G25" s="8"/>
      <c r="H25" s="8"/>
    </row>
    <row r="26" spans="1:8" x14ac:dyDescent="0.25">
      <c r="A26" s="1"/>
      <c r="B26" s="7"/>
      <c r="C26" s="7"/>
      <c r="D26" s="7"/>
      <c r="E26" s="7"/>
      <c r="F26" s="7"/>
      <c r="G26" s="7"/>
    </row>
    <row r="27" spans="1:8" x14ac:dyDescent="0.25">
      <c r="A27" s="3" t="s">
        <v>19</v>
      </c>
      <c r="B27" s="7"/>
      <c r="C27" s="7"/>
      <c r="D27" s="7"/>
      <c r="E27" s="7"/>
      <c r="F27" s="9"/>
      <c r="G27" s="9"/>
    </row>
    <row r="28" spans="1:8" x14ac:dyDescent="0.25">
      <c r="A28" s="10" t="s">
        <v>60</v>
      </c>
      <c r="B28" s="7">
        <v>3273696</v>
      </c>
      <c r="C28" s="7">
        <v>7126952</v>
      </c>
      <c r="D28" s="7">
        <v>4821410</v>
      </c>
      <c r="E28" s="7">
        <v>2894144</v>
      </c>
      <c r="F28" s="5">
        <v>1208752</v>
      </c>
      <c r="G28" s="7"/>
      <c r="H28" s="6"/>
    </row>
    <row r="29" spans="1:8" x14ac:dyDescent="0.25">
      <c r="A29" t="s">
        <v>59</v>
      </c>
      <c r="B29" s="7">
        <v>3142122</v>
      </c>
      <c r="C29" s="7">
        <v>3224286</v>
      </c>
      <c r="D29" s="7">
        <v>3212697</v>
      </c>
      <c r="E29" s="7">
        <v>3155861</v>
      </c>
      <c r="F29" s="7">
        <v>3086293</v>
      </c>
      <c r="G29" s="7"/>
      <c r="H29" s="6"/>
    </row>
    <row r="30" spans="1:8" x14ac:dyDescent="0.25">
      <c r="B30" s="21">
        <f>SUM(B28:B29)</f>
        <v>6415818</v>
      </c>
      <c r="C30" s="21">
        <f>SUM(C28:C29)</f>
        <v>10351238</v>
      </c>
      <c r="D30" s="21">
        <f>SUM(D28:D29)</f>
        <v>8034107</v>
      </c>
      <c r="E30" s="21">
        <f t="shared" ref="E30:F30" si="0">SUM(E28:E29)</f>
        <v>6050005</v>
      </c>
      <c r="F30" s="21">
        <f t="shared" si="0"/>
        <v>4295045</v>
      </c>
      <c r="G30" s="8"/>
      <c r="H30" s="8"/>
    </row>
    <row r="31" spans="1:8" x14ac:dyDescent="0.25">
      <c r="A31" s="14"/>
      <c r="B31" s="7"/>
      <c r="C31" s="7"/>
      <c r="D31" s="7"/>
      <c r="E31" s="7"/>
      <c r="F31" s="7"/>
      <c r="G31" s="7"/>
    </row>
    <row r="32" spans="1:8" x14ac:dyDescent="0.25">
      <c r="A32" s="3" t="s">
        <v>20</v>
      </c>
      <c r="B32" s="9"/>
      <c r="C32" s="9"/>
      <c r="D32" s="9"/>
      <c r="E32" s="9"/>
      <c r="F32" s="9"/>
      <c r="G32" s="9"/>
    </row>
    <row r="33" spans="1:8" x14ac:dyDescent="0.25">
      <c r="A33" t="s">
        <v>21</v>
      </c>
      <c r="B33" s="5">
        <v>18983367</v>
      </c>
      <c r="C33" s="7">
        <v>21847870</v>
      </c>
      <c r="D33" s="7">
        <v>20672531</v>
      </c>
      <c r="E33" s="7">
        <v>16928018</v>
      </c>
      <c r="F33" s="5">
        <v>24443316</v>
      </c>
      <c r="G33" s="5"/>
      <c r="H33" s="6"/>
    </row>
    <row r="34" spans="1:8" x14ac:dyDescent="0.25">
      <c r="A34" t="s">
        <v>61</v>
      </c>
      <c r="B34" s="5">
        <v>2095052</v>
      </c>
      <c r="C34" s="7">
        <v>1462139</v>
      </c>
      <c r="D34" s="7">
        <v>1530039</v>
      </c>
      <c r="E34" s="7">
        <v>1587961</v>
      </c>
      <c r="F34" s="7">
        <v>2021733</v>
      </c>
      <c r="G34" s="7"/>
      <c r="H34" s="6"/>
    </row>
    <row r="35" spans="1:8" x14ac:dyDescent="0.25">
      <c r="A35" t="s">
        <v>62</v>
      </c>
      <c r="B35" s="5">
        <v>3679043</v>
      </c>
      <c r="C35" s="7">
        <v>2133170</v>
      </c>
      <c r="D35" s="7">
        <v>2133170</v>
      </c>
      <c r="E35" s="7">
        <v>2133170</v>
      </c>
      <c r="F35" s="7">
        <v>2542244</v>
      </c>
      <c r="G35" s="7"/>
      <c r="H35" s="6"/>
    </row>
    <row r="36" spans="1:8" x14ac:dyDescent="0.25">
      <c r="A36" t="s">
        <v>22</v>
      </c>
      <c r="B36" s="5">
        <v>13452026</v>
      </c>
      <c r="C36" s="7">
        <v>19138140</v>
      </c>
      <c r="D36" s="7">
        <v>19595384</v>
      </c>
      <c r="E36" s="7">
        <v>20065374</v>
      </c>
      <c r="F36" s="7">
        <v>22008476</v>
      </c>
      <c r="G36" s="7"/>
      <c r="H36" s="6"/>
    </row>
    <row r="37" spans="1:8" x14ac:dyDescent="0.25">
      <c r="B37" s="8">
        <f>SUM(B33:B36)</f>
        <v>38209488</v>
      </c>
      <c r="C37" s="8">
        <f>SUM(C33:C36)</f>
        <v>44581319</v>
      </c>
      <c r="D37" s="8">
        <f>SUM(D33:D36)</f>
        <v>43931124</v>
      </c>
      <c r="E37" s="8">
        <f>SUM(E33:E36)</f>
        <v>40714523</v>
      </c>
      <c r="F37" s="8">
        <f>SUM(F33:F36)</f>
        <v>51015769</v>
      </c>
      <c r="G37" s="8"/>
      <c r="H37" s="8"/>
    </row>
    <row r="38" spans="1:8" x14ac:dyDescent="0.25">
      <c r="A38" s="1"/>
      <c r="B38" s="9">
        <f>SUM(B37,B30)</f>
        <v>44625306</v>
      </c>
      <c r="C38" s="9">
        <f>SUM(C37,C30)</f>
        <v>54932557</v>
      </c>
      <c r="D38" s="9">
        <f>SUM(D37,D30)</f>
        <v>51965231</v>
      </c>
      <c r="E38" s="9">
        <f>SUM(E37,E30)</f>
        <v>46764528</v>
      </c>
      <c r="F38" s="9">
        <f>SUM(F37,F30)</f>
        <v>55310814</v>
      </c>
      <c r="G38" s="9"/>
      <c r="H38" s="9"/>
    </row>
    <row r="39" spans="1:8" ht="15.75" thickBot="1" x14ac:dyDescent="0.3">
      <c r="A39" s="1"/>
      <c r="B39" s="15">
        <f>SUM(B38,B25)</f>
        <v>171268273</v>
      </c>
      <c r="C39" s="15">
        <f>SUM(C38,C25)-1</f>
        <v>201055257</v>
      </c>
      <c r="D39" s="15">
        <f>SUM(D38,D25)-1</f>
        <v>195661187</v>
      </c>
      <c r="E39" s="15">
        <f>SUM(E38,E25)+1</f>
        <v>186517816</v>
      </c>
      <c r="F39" s="15">
        <f>SUM(F38,F25)-1</f>
        <v>200962975</v>
      </c>
      <c r="G39" s="15"/>
      <c r="H39" s="15"/>
    </row>
    <row r="40" spans="1:8" x14ac:dyDescent="0.25">
      <c r="G40" s="6"/>
      <c r="H40" s="6"/>
    </row>
    <row r="41" spans="1:8" x14ac:dyDescent="0.25">
      <c r="A41" s="16" t="s">
        <v>23</v>
      </c>
      <c r="B41" s="17">
        <f>B25/(B21/10)</f>
        <v>34.596940875967242</v>
      </c>
      <c r="C41" s="17">
        <f>C25/(C21/10)</f>
        <v>26.61234191018519</v>
      </c>
      <c r="D41" s="17">
        <f>D25/(D21/10)</f>
        <v>22.756848349131864</v>
      </c>
      <c r="E41" s="17">
        <f>E25/(E21/10)</f>
        <v>22.13245539365942</v>
      </c>
      <c r="F41" s="17">
        <f>F25/(F21/10)</f>
        <v>23.066648718287787</v>
      </c>
      <c r="G41" s="17"/>
      <c r="H41" s="17"/>
    </row>
    <row r="42" spans="1:8" x14ac:dyDescent="0.25">
      <c r="A42" s="16" t="s">
        <v>24</v>
      </c>
      <c r="B42" s="6">
        <f t="shared" ref="B42:F42" si="1">B21/10</f>
        <v>3660525</v>
      </c>
      <c r="C42" s="6">
        <f t="shared" si="1"/>
        <v>5490787</v>
      </c>
      <c r="D42" s="6">
        <f t="shared" si="1"/>
        <v>6314405</v>
      </c>
      <c r="E42" s="6">
        <f t="shared" si="1"/>
        <v>6314405</v>
      </c>
      <c r="F42" s="6">
        <f t="shared" si="1"/>
        <v>6314405</v>
      </c>
      <c r="G42" s="6"/>
      <c r="H4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7" sqref="B27:F27"/>
    </sheetView>
  </sheetViews>
  <sheetFormatPr defaultRowHeight="15" x14ac:dyDescent="0.25"/>
  <cols>
    <col min="1" max="1" width="45.7109375" customWidth="1"/>
    <col min="2" max="6" width="14.28515625" bestFit="1" customWidth="1"/>
  </cols>
  <sheetData>
    <row r="1" spans="1:6" ht="15.75" x14ac:dyDescent="0.25">
      <c r="A1" s="1" t="s">
        <v>57</v>
      </c>
      <c r="B1" s="18"/>
      <c r="C1" s="18"/>
      <c r="D1" s="18"/>
      <c r="E1" s="18"/>
      <c r="F1" s="18"/>
    </row>
    <row r="2" spans="1:6" ht="15.75" x14ac:dyDescent="0.25">
      <c r="A2" s="1" t="s">
        <v>25</v>
      </c>
      <c r="B2" s="18"/>
      <c r="C2" s="18"/>
      <c r="D2" s="18"/>
      <c r="E2" s="18"/>
      <c r="F2" s="18"/>
    </row>
    <row r="3" spans="1:6" ht="15.75" x14ac:dyDescent="0.25">
      <c r="A3" s="1" t="s">
        <v>1</v>
      </c>
      <c r="B3" s="18"/>
      <c r="C3" s="18"/>
      <c r="D3" s="18"/>
      <c r="E3" s="18"/>
      <c r="F3" s="18"/>
    </row>
    <row r="4" spans="1:6" x14ac:dyDescent="0.25">
      <c r="A4" s="1"/>
      <c r="B4" s="1">
        <v>2014</v>
      </c>
      <c r="C4" s="1">
        <v>2015</v>
      </c>
      <c r="D4" s="1">
        <v>2016</v>
      </c>
      <c r="E4" s="1">
        <v>2017</v>
      </c>
      <c r="F4" s="1">
        <v>2018</v>
      </c>
    </row>
    <row r="5" spans="1:6" ht="15.75" x14ac:dyDescent="0.25">
      <c r="A5" s="18"/>
      <c r="B5" s="19"/>
      <c r="C5" s="19"/>
      <c r="D5" s="19"/>
      <c r="E5" s="19"/>
      <c r="F5" s="19"/>
    </row>
    <row r="6" spans="1:6" x14ac:dyDescent="0.25">
      <c r="A6" s="16" t="s">
        <v>26</v>
      </c>
      <c r="B6" s="7">
        <v>131992669</v>
      </c>
      <c r="C6" s="7">
        <v>133518716</v>
      </c>
      <c r="D6" s="7">
        <v>106690342</v>
      </c>
      <c r="E6" s="7">
        <v>109664309</v>
      </c>
      <c r="F6" s="7">
        <v>144365360</v>
      </c>
    </row>
    <row r="7" spans="1:6" x14ac:dyDescent="0.25">
      <c r="A7" t="s">
        <v>27</v>
      </c>
      <c r="B7" s="20">
        <v>87088943</v>
      </c>
      <c r="C7" s="20">
        <v>84448456</v>
      </c>
      <c r="D7" s="20">
        <v>81731818</v>
      </c>
      <c r="E7" s="20">
        <v>84537117</v>
      </c>
      <c r="F7" s="20">
        <v>105473636</v>
      </c>
    </row>
    <row r="8" spans="1:6" x14ac:dyDescent="0.25">
      <c r="A8" s="16" t="s">
        <v>28</v>
      </c>
      <c r="B8" s="9">
        <f>B6-B7</f>
        <v>44903726</v>
      </c>
      <c r="C8" s="9">
        <f t="shared" ref="C8:F8" si="0">C6-C7</f>
        <v>49070260</v>
      </c>
      <c r="D8" s="9">
        <f t="shared" si="0"/>
        <v>24958524</v>
      </c>
      <c r="E8" s="9">
        <f t="shared" si="0"/>
        <v>25127192</v>
      </c>
      <c r="F8" s="9">
        <f t="shared" si="0"/>
        <v>38891724</v>
      </c>
    </row>
    <row r="9" spans="1:6" x14ac:dyDescent="0.25">
      <c r="A9" s="1"/>
      <c r="B9" s="9"/>
      <c r="C9" s="9"/>
      <c r="D9" s="9"/>
      <c r="E9" s="9"/>
      <c r="F9" s="9"/>
    </row>
    <row r="10" spans="1:6" x14ac:dyDescent="0.25">
      <c r="A10" s="16" t="s">
        <v>29</v>
      </c>
      <c r="B10" s="9">
        <f>SUM(B11:B13)</f>
        <v>20015046</v>
      </c>
      <c r="C10" s="9">
        <f>SUM(C11:C13)</f>
        <v>21881418</v>
      </c>
      <c r="D10" s="9">
        <f>SUM(D11:D13)</f>
        <v>26939613</v>
      </c>
      <c r="E10" s="9">
        <f>SUM(E11:E13)</f>
        <v>28656707</v>
      </c>
      <c r="F10" s="9">
        <f>SUM(F11:F13)</f>
        <v>30710242</v>
      </c>
    </row>
    <row r="11" spans="1:6" x14ac:dyDescent="0.25">
      <c r="A11" t="s">
        <v>63</v>
      </c>
      <c r="B11" s="5">
        <v>9257804</v>
      </c>
      <c r="C11" s="7">
        <v>9888498</v>
      </c>
      <c r="D11" s="7">
        <v>11275353</v>
      </c>
      <c r="E11" s="7">
        <v>11917014</v>
      </c>
      <c r="F11" s="7">
        <v>11371025</v>
      </c>
    </row>
    <row r="12" spans="1:6" x14ac:dyDescent="0.25">
      <c r="A12" s="10" t="s">
        <v>64</v>
      </c>
      <c r="B12" s="5">
        <v>8591983</v>
      </c>
      <c r="C12" s="7">
        <v>9406238</v>
      </c>
      <c r="D12" s="7">
        <v>12944067</v>
      </c>
      <c r="E12" s="7">
        <v>14946829</v>
      </c>
      <c r="F12" s="7">
        <v>16690184</v>
      </c>
    </row>
    <row r="13" spans="1:6" x14ac:dyDescent="0.25">
      <c r="A13" s="36" t="s">
        <v>65</v>
      </c>
      <c r="B13" s="5">
        <v>2165259</v>
      </c>
      <c r="C13" s="7">
        <v>2586682</v>
      </c>
      <c r="D13" s="7">
        <v>2720193</v>
      </c>
      <c r="E13" s="7">
        <v>1792864</v>
      </c>
      <c r="F13" s="7">
        <v>2649033</v>
      </c>
    </row>
    <row r="14" spans="1:6" x14ac:dyDescent="0.25">
      <c r="A14" s="16" t="s">
        <v>30</v>
      </c>
      <c r="B14" s="21">
        <f t="shared" ref="B14:F14" si="1">B8-B10</f>
        <v>24888680</v>
      </c>
      <c r="C14" s="21">
        <f t="shared" si="1"/>
        <v>27188842</v>
      </c>
      <c r="D14" s="21">
        <f t="shared" si="1"/>
        <v>-1981089</v>
      </c>
      <c r="E14" s="21">
        <f t="shared" si="1"/>
        <v>-3529515</v>
      </c>
      <c r="F14" s="21">
        <f t="shared" si="1"/>
        <v>8181482</v>
      </c>
    </row>
    <row r="15" spans="1:6" x14ac:dyDescent="0.25">
      <c r="A15" s="22" t="s">
        <v>31</v>
      </c>
      <c r="B15" s="23"/>
      <c r="C15" s="23"/>
      <c r="D15" s="23"/>
      <c r="E15" s="23"/>
      <c r="F15" s="23"/>
    </row>
    <row r="16" spans="1:6" x14ac:dyDescent="0.25">
      <c r="A16" s="10" t="s">
        <v>32</v>
      </c>
      <c r="B16" s="5">
        <v>257040</v>
      </c>
      <c r="C16" s="7">
        <v>197815</v>
      </c>
      <c r="D16" s="7">
        <v>0</v>
      </c>
      <c r="E16" s="7">
        <v>0</v>
      </c>
      <c r="F16" s="7">
        <v>0</v>
      </c>
    </row>
    <row r="17" spans="1:6" x14ac:dyDescent="0.25">
      <c r="B17" s="5"/>
      <c r="C17" s="5"/>
      <c r="D17" s="5"/>
      <c r="E17" s="5"/>
      <c r="F17" s="5"/>
    </row>
    <row r="18" spans="1:6" x14ac:dyDescent="0.25">
      <c r="A18" s="16" t="s">
        <v>33</v>
      </c>
      <c r="B18" s="5">
        <f>B14+B16</f>
        <v>25145720</v>
      </c>
      <c r="C18" s="5">
        <f>C14+C16</f>
        <v>27386657</v>
      </c>
      <c r="D18" s="5">
        <f>D14-D16</f>
        <v>-1981089</v>
      </c>
      <c r="E18" s="5">
        <f>E14-E16</f>
        <v>-3529515</v>
      </c>
      <c r="F18" s="5">
        <f>F14-F16</f>
        <v>8181482</v>
      </c>
    </row>
    <row r="19" spans="1:6" x14ac:dyDescent="0.25">
      <c r="A19" s="10" t="s">
        <v>34</v>
      </c>
      <c r="B19" s="5">
        <v>1197415</v>
      </c>
      <c r="C19" s="7">
        <v>1304127</v>
      </c>
      <c r="D19" s="7"/>
      <c r="E19" s="7">
        <v>0</v>
      </c>
      <c r="F19" s="7">
        <v>409074</v>
      </c>
    </row>
    <row r="20" spans="1:6" x14ac:dyDescent="0.25">
      <c r="A20" s="10"/>
      <c r="B20" s="5"/>
      <c r="C20" s="7"/>
      <c r="D20" s="7"/>
      <c r="E20" s="7"/>
      <c r="F20" s="7"/>
    </row>
    <row r="21" spans="1:6" x14ac:dyDescent="0.25">
      <c r="A21" s="16" t="s">
        <v>35</v>
      </c>
      <c r="B21" s="21">
        <f t="shared" ref="B21:F21" si="2">(B18-B19)</f>
        <v>23948305</v>
      </c>
      <c r="C21" s="21">
        <f t="shared" si="2"/>
        <v>26082530</v>
      </c>
      <c r="D21" s="21">
        <f t="shared" si="2"/>
        <v>-1981089</v>
      </c>
      <c r="E21" s="21">
        <f t="shared" si="2"/>
        <v>-3529515</v>
      </c>
      <c r="F21" s="21">
        <f t="shared" si="2"/>
        <v>7772408</v>
      </c>
    </row>
    <row r="22" spans="1:6" x14ac:dyDescent="0.25">
      <c r="A22" s="3" t="s">
        <v>36</v>
      </c>
      <c r="B22" s="23">
        <f t="shared" ref="B22:F22" si="3">SUM(B23:B24)</f>
        <v>5539871</v>
      </c>
      <c r="C22" s="23">
        <f t="shared" si="3"/>
        <v>6602797</v>
      </c>
      <c r="D22" s="23">
        <f t="shared" si="3"/>
        <v>445656</v>
      </c>
      <c r="E22" s="23">
        <f t="shared" si="3"/>
        <v>413154</v>
      </c>
      <c r="F22" s="23">
        <f t="shared" si="3"/>
        <v>1873533</v>
      </c>
    </row>
    <row r="23" spans="1:6" x14ac:dyDescent="0.25">
      <c r="A23" t="s">
        <v>37</v>
      </c>
      <c r="B23" s="5">
        <v>5927205</v>
      </c>
      <c r="C23" s="5">
        <v>6520633</v>
      </c>
      <c r="D23" s="7">
        <v>457244</v>
      </c>
      <c r="E23" s="7">
        <v>469990</v>
      </c>
      <c r="F23" s="7">
        <v>1943102</v>
      </c>
    </row>
    <row r="24" spans="1:6" x14ac:dyDescent="0.25">
      <c r="A24" t="s">
        <v>38</v>
      </c>
      <c r="B24" s="24">
        <v>-387334</v>
      </c>
      <c r="C24" s="24">
        <v>82164</v>
      </c>
      <c r="D24" s="24">
        <v>-11588</v>
      </c>
      <c r="E24" s="24">
        <v>-56836</v>
      </c>
      <c r="F24" s="24">
        <v>-69569</v>
      </c>
    </row>
    <row r="25" spans="1:6" x14ac:dyDescent="0.25">
      <c r="A25" s="16" t="s">
        <v>39</v>
      </c>
      <c r="B25" s="21">
        <f>B21-B22</f>
        <v>18408434</v>
      </c>
      <c r="C25" s="21">
        <f>C21-C22+1</f>
        <v>19479734</v>
      </c>
      <c r="D25" s="21">
        <f>D21-D22+1</f>
        <v>-2426744</v>
      </c>
      <c r="E25" s="21">
        <f>E21-E22-1</f>
        <v>-3942670</v>
      </c>
      <c r="F25" s="21">
        <f>F21-F22</f>
        <v>5898875</v>
      </c>
    </row>
    <row r="26" spans="1:6" x14ac:dyDescent="0.25">
      <c r="A26" s="1"/>
      <c r="B26" s="23"/>
      <c r="C26" s="23"/>
      <c r="D26" s="23"/>
      <c r="E26" s="23"/>
      <c r="F26" s="23"/>
    </row>
    <row r="27" spans="1:6" x14ac:dyDescent="0.25">
      <c r="A27" s="16" t="s">
        <v>40</v>
      </c>
      <c r="B27" s="25">
        <f>B25/('1'!B21/10)</f>
        <v>5.0289054165727594</v>
      </c>
      <c r="C27" s="25">
        <f>C25/('1'!C21/10)</f>
        <v>3.5477125592378651</v>
      </c>
      <c r="D27" s="25">
        <f>D25/('1'!D21/10)</f>
        <v>-0.38431871253110944</v>
      </c>
      <c r="E27" s="25">
        <f>E25/('1'!E21/10)</f>
        <v>-0.62439295547244755</v>
      </c>
      <c r="F27" s="25">
        <f>F25/('1'!F21/10)</f>
        <v>0.93419332462836957</v>
      </c>
    </row>
    <row r="28" spans="1:6" x14ac:dyDescent="0.25">
      <c r="A28" s="22" t="s">
        <v>41</v>
      </c>
      <c r="B28" s="7">
        <f>'1'!B21/10</f>
        <v>3660525</v>
      </c>
      <c r="C28" s="7">
        <f>'1'!C21/10</f>
        <v>5490787</v>
      </c>
      <c r="D28" s="7">
        <f>'1'!D21/10</f>
        <v>6314405</v>
      </c>
      <c r="E28" s="7">
        <f>'1'!E21/10</f>
        <v>6314405</v>
      </c>
      <c r="F28" s="7">
        <f>'1'!F21/10</f>
        <v>6314405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RowHeight="15" x14ac:dyDescent="0.25"/>
  <cols>
    <col min="1" max="1" width="44.140625" customWidth="1"/>
    <col min="2" max="8" width="15" bestFit="1" customWidth="1"/>
  </cols>
  <sheetData>
    <row r="1" spans="1:8" ht="15.75" x14ac:dyDescent="0.25">
      <c r="A1" s="1" t="s">
        <v>57</v>
      </c>
      <c r="B1" s="26"/>
      <c r="C1" s="26"/>
      <c r="D1" s="26"/>
      <c r="E1" s="26"/>
      <c r="F1" s="26"/>
      <c r="G1" s="27"/>
      <c r="H1" s="9"/>
    </row>
    <row r="2" spans="1:8" ht="15.75" x14ac:dyDescent="0.25">
      <c r="A2" s="1" t="s">
        <v>72</v>
      </c>
      <c r="B2" s="26"/>
      <c r="C2" s="26"/>
      <c r="D2" s="26"/>
      <c r="E2" s="26"/>
      <c r="F2" s="26"/>
      <c r="G2" s="27"/>
      <c r="H2" s="9"/>
    </row>
    <row r="3" spans="1:8" ht="15.75" x14ac:dyDescent="0.25">
      <c r="A3" s="1" t="s">
        <v>1</v>
      </c>
      <c r="B3" s="26"/>
      <c r="C3" s="26"/>
      <c r="D3" s="26"/>
      <c r="E3" s="26"/>
      <c r="F3" s="26"/>
      <c r="G3" s="27"/>
      <c r="H3" s="26"/>
    </row>
    <row r="4" spans="1:8" x14ac:dyDescent="0.25">
      <c r="A4" s="1"/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/>
      <c r="H4" s="1"/>
    </row>
    <row r="5" spans="1:8" ht="15.75" x14ac:dyDescent="0.25">
      <c r="A5" s="18"/>
      <c r="B5" s="26"/>
      <c r="C5" s="26"/>
      <c r="D5" s="26"/>
      <c r="E5" s="26"/>
      <c r="F5" s="26"/>
      <c r="G5" s="26"/>
      <c r="H5" s="7"/>
    </row>
    <row r="6" spans="1:8" x14ac:dyDescent="0.25">
      <c r="A6" s="16" t="s">
        <v>42</v>
      </c>
      <c r="B6" s="28"/>
      <c r="C6" s="28"/>
      <c r="D6" s="28"/>
      <c r="E6" s="28"/>
      <c r="F6" s="28"/>
      <c r="G6" s="28"/>
      <c r="H6" s="7"/>
    </row>
    <row r="7" spans="1:8" x14ac:dyDescent="0.25">
      <c r="A7" t="s">
        <v>43</v>
      </c>
      <c r="B7" s="28">
        <v>127093436</v>
      </c>
      <c r="C7" s="28">
        <v>143543257</v>
      </c>
      <c r="D7" s="28">
        <v>100337597</v>
      </c>
      <c r="E7" s="28">
        <v>123430860</v>
      </c>
      <c r="F7" s="28">
        <v>144316786</v>
      </c>
      <c r="G7" s="28"/>
      <c r="H7" s="7"/>
    </row>
    <row r="8" spans="1:8" ht="15.75" x14ac:dyDescent="0.25">
      <c r="A8" s="29" t="s">
        <v>66</v>
      </c>
      <c r="B8" s="28">
        <v>-120261840</v>
      </c>
      <c r="C8" s="28">
        <v>-127618329</v>
      </c>
      <c r="D8" s="28">
        <v>-87720872</v>
      </c>
      <c r="E8" s="28">
        <v>-109910742</v>
      </c>
      <c r="F8" s="28">
        <v>-135143793</v>
      </c>
      <c r="G8" s="28"/>
      <c r="H8" s="7"/>
    </row>
    <row r="9" spans="1:8" ht="15.75" x14ac:dyDescent="0.25">
      <c r="A9" s="29" t="s">
        <v>67</v>
      </c>
      <c r="B9" s="28">
        <v>-2165259</v>
      </c>
      <c r="C9" s="28">
        <v>-1851170</v>
      </c>
      <c r="D9" s="28">
        <v>-2720193</v>
      </c>
      <c r="E9" s="28">
        <v>-1792864</v>
      </c>
      <c r="F9" s="28">
        <v>-2649033</v>
      </c>
      <c r="G9" s="28"/>
      <c r="H9" s="7"/>
    </row>
    <row r="10" spans="1:8" ht="15.75" x14ac:dyDescent="0.25">
      <c r="A10" s="29" t="s">
        <v>68</v>
      </c>
      <c r="B10" s="28">
        <v>-6071863</v>
      </c>
      <c r="C10" s="28">
        <v>-6999189</v>
      </c>
      <c r="D10" s="28">
        <v>-6727647</v>
      </c>
      <c r="E10" s="28">
        <v>-7183640</v>
      </c>
      <c r="F10" s="28">
        <v>-10365753</v>
      </c>
      <c r="G10" s="28"/>
      <c r="H10" s="7"/>
    </row>
    <row r="11" spans="1:8" ht="15.75" x14ac:dyDescent="0.25">
      <c r="A11" s="29"/>
      <c r="B11" s="28"/>
      <c r="C11" s="28"/>
      <c r="D11" s="28"/>
      <c r="E11" s="28"/>
      <c r="F11" s="28"/>
      <c r="G11" s="28"/>
      <c r="H11" s="7"/>
    </row>
    <row r="12" spans="1:8" ht="15.75" x14ac:dyDescent="0.25">
      <c r="A12" s="18"/>
      <c r="B12" s="27">
        <f>SUM(B7:B11)</f>
        <v>-1405526</v>
      </c>
      <c r="C12" s="27">
        <f t="shared" ref="C12:D12" si="0">SUM(C7:C11)</f>
        <v>7074569</v>
      </c>
      <c r="D12" s="27">
        <f t="shared" si="0"/>
        <v>3168885</v>
      </c>
      <c r="E12" s="27">
        <f>SUM(E7:E11)</f>
        <v>4543614</v>
      </c>
      <c r="F12" s="27">
        <f>SUM(F7:F11)</f>
        <v>-3841793</v>
      </c>
      <c r="G12" s="27"/>
      <c r="H12" s="27"/>
    </row>
    <row r="13" spans="1:8" ht="15.75" x14ac:dyDescent="0.25">
      <c r="A13" s="18"/>
      <c r="B13" s="27"/>
      <c r="C13" s="27"/>
      <c r="D13" s="27"/>
      <c r="E13" s="27"/>
      <c r="F13" s="27"/>
      <c r="G13" s="27"/>
      <c r="H13" s="7"/>
    </row>
    <row r="14" spans="1:8" x14ac:dyDescent="0.25">
      <c r="A14" s="16" t="s">
        <v>44</v>
      </c>
      <c r="B14" s="28"/>
      <c r="C14" s="28"/>
      <c r="D14" s="28"/>
      <c r="E14" s="28"/>
      <c r="F14" s="28"/>
      <c r="G14" s="28"/>
      <c r="H14" s="7"/>
    </row>
    <row r="15" spans="1:8" x14ac:dyDescent="0.25">
      <c r="A15" s="30" t="s">
        <v>69</v>
      </c>
      <c r="B15" s="28">
        <v>-4751824</v>
      </c>
      <c r="C15" s="28">
        <v>-15560577</v>
      </c>
      <c r="D15" s="28">
        <v>0</v>
      </c>
      <c r="E15" s="28">
        <v>-203000</v>
      </c>
      <c r="F15" s="28">
        <v>-680000</v>
      </c>
      <c r="G15" s="28"/>
      <c r="H15" s="7"/>
    </row>
    <row r="16" spans="1:8" x14ac:dyDescent="0.25">
      <c r="A16" s="30" t="s">
        <v>5</v>
      </c>
      <c r="B16" s="28"/>
      <c r="C16" s="28"/>
      <c r="D16" s="28"/>
      <c r="E16" s="28"/>
      <c r="F16" s="28"/>
      <c r="G16" s="28"/>
      <c r="H16" s="7"/>
    </row>
    <row r="17" spans="1:8" x14ac:dyDescent="0.25">
      <c r="A17" s="30" t="s">
        <v>45</v>
      </c>
      <c r="B17" s="28"/>
      <c r="C17" s="28"/>
      <c r="D17" s="28"/>
      <c r="E17" s="28"/>
      <c r="F17" s="28"/>
      <c r="G17" s="28"/>
      <c r="H17" s="7"/>
    </row>
    <row r="18" spans="1:8" x14ac:dyDescent="0.25">
      <c r="A18" t="s">
        <v>46</v>
      </c>
      <c r="B18" s="28"/>
      <c r="C18" s="28"/>
      <c r="D18" s="28"/>
      <c r="E18" s="28"/>
      <c r="F18" s="28"/>
      <c r="G18" s="28"/>
      <c r="H18" s="7"/>
    </row>
    <row r="19" spans="1:8" x14ac:dyDescent="0.25">
      <c r="A19" t="s">
        <v>47</v>
      </c>
      <c r="B19" s="28"/>
      <c r="C19" s="28"/>
      <c r="D19" s="28"/>
      <c r="E19" s="28"/>
      <c r="F19" s="28"/>
      <c r="G19" s="28"/>
      <c r="H19" s="7"/>
    </row>
    <row r="20" spans="1:8" x14ac:dyDescent="0.25">
      <c r="A20" s="30" t="s">
        <v>48</v>
      </c>
      <c r="B20" s="28"/>
      <c r="C20" s="28"/>
      <c r="D20" s="28"/>
      <c r="E20" s="28"/>
      <c r="F20" s="28"/>
      <c r="G20" s="28"/>
      <c r="H20" s="7"/>
    </row>
    <row r="21" spans="1:8" x14ac:dyDescent="0.25">
      <c r="A21" s="1"/>
      <c r="B21" s="27">
        <f>SUM(B15:B18)</f>
        <v>-4751824</v>
      </c>
      <c r="C21" s="27">
        <f>SUM(C15:C18)</f>
        <v>-15560577</v>
      </c>
      <c r="D21" s="27">
        <f>SUM(D15:D18)</f>
        <v>0</v>
      </c>
      <c r="E21" s="27">
        <f>SUM(E15:E18)</f>
        <v>-203000</v>
      </c>
      <c r="F21" s="27">
        <f>SUM(F15:F18)</f>
        <v>-680000</v>
      </c>
      <c r="G21" s="27"/>
      <c r="H21" s="27"/>
    </row>
    <row r="22" spans="1:8" x14ac:dyDescent="0.25">
      <c r="B22" s="28"/>
      <c r="C22" s="28"/>
      <c r="D22" s="28"/>
      <c r="E22" s="28"/>
      <c r="F22" s="28"/>
      <c r="G22" s="28"/>
      <c r="H22" s="7"/>
    </row>
    <row r="23" spans="1:8" x14ac:dyDescent="0.25">
      <c r="A23" s="16" t="s">
        <v>49</v>
      </c>
      <c r="B23" s="28"/>
      <c r="C23" s="28"/>
      <c r="D23" s="28"/>
      <c r="E23" s="28"/>
      <c r="F23" s="28"/>
      <c r="G23" s="28"/>
      <c r="H23" s="7"/>
    </row>
    <row r="24" spans="1:8" x14ac:dyDescent="0.25">
      <c r="A24" t="s">
        <v>70</v>
      </c>
      <c r="B24" s="28"/>
      <c r="C24" s="28">
        <v>3853256</v>
      </c>
      <c r="D24" s="28">
        <v>-2305542</v>
      </c>
      <c r="E24" s="28">
        <v>-1927266</v>
      </c>
      <c r="F24" s="28">
        <v>-1685392</v>
      </c>
      <c r="G24" s="28"/>
      <c r="H24" s="7"/>
    </row>
    <row r="25" spans="1:8" x14ac:dyDescent="0.25">
      <c r="A25" t="s">
        <v>71</v>
      </c>
      <c r="B25" s="28">
        <v>-935437</v>
      </c>
      <c r="C25" s="28"/>
      <c r="D25" s="28"/>
      <c r="E25" s="28"/>
      <c r="F25" s="28"/>
      <c r="G25" s="28"/>
      <c r="H25" s="7"/>
    </row>
    <row r="26" spans="1:8" x14ac:dyDescent="0.25">
      <c r="A26" t="s">
        <v>50</v>
      </c>
      <c r="B26" s="31">
        <v>10730338</v>
      </c>
      <c r="C26" s="31">
        <v>2864503</v>
      </c>
      <c r="D26" s="31">
        <v>-1175339</v>
      </c>
      <c r="E26" s="31">
        <v>-3744513</v>
      </c>
      <c r="F26" s="31">
        <v>7515298</v>
      </c>
      <c r="G26" s="28"/>
      <c r="H26" s="5"/>
    </row>
    <row r="27" spans="1:8" x14ac:dyDescent="0.25">
      <c r="B27" s="28"/>
      <c r="C27" s="28"/>
      <c r="D27" s="28"/>
      <c r="E27" s="28"/>
      <c r="F27" s="28"/>
      <c r="G27" s="28"/>
      <c r="H27" s="7"/>
    </row>
    <row r="28" spans="1:8" x14ac:dyDescent="0.25">
      <c r="B28" s="28"/>
      <c r="C28" s="28"/>
      <c r="D28" s="28"/>
      <c r="E28" s="31"/>
      <c r="F28" s="28"/>
      <c r="G28" s="28"/>
      <c r="H28" s="7"/>
    </row>
    <row r="29" spans="1:8" x14ac:dyDescent="0.25">
      <c r="A29" s="1"/>
      <c r="B29" s="32">
        <f>SUM(B24:B28)</f>
        <v>9794901</v>
      </c>
      <c r="C29" s="32">
        <f>SUM(C24:C28)</f>
        <v>6717759</v>
      </c>
      <c r="D29" s="32">
        <f>SUM(D24:D28)</f>
        <v>-3480881</v>
      </c>
      <c r="E29" s="32">
        <f>SUM(E24:E28)</f>
        <v>-5671779</v>
      </c>
      <c r="F29" s="32">
        <f>SUM(F24:F28)</f>
        <v>5829906</v>
      </c>
      <c r="G29" s="32"/>
      <c r="H29" s="32"/>
    </row>
    <row r="30" spans="1:8" x14ac:dyDescent="0.25">
      <c r="B30" s="28"/>
      <c r="C30" s="28"/>
      <c r="D30" s="28"/>
      <c r="E30" s="28"/>
      <c r="F30" s="28"/>
      <c r="G30" s="28"/>
      <c r="H30" s="7"/>
    </row>
    <row r="31" spans="1:8" x14ac:dyDescent="0.25">
      <c r="A31" s="1" t="s">
        <v>51</v>
      </c>
      <c r="B31" s="27">
        <f>SUM(B12,B21,B29)</f>
        <v>3637551</v>
      </c>
      <c r="C31" s="27">
        <f t="shared" ref="C31:F31" si="1">SUM(C12,C21,C29)</f>
        <v>-1768249</v>
      </c>
      <c r="D31" s="27">
        <f t="shared" si="1"/>
        <v>-311996</v>
      </c>
      <c r="E31" s="27">
        <f t="shared" si="1"/>
        <v>-1331165</v>
      </c>
      <c r="F31" s="27">
        <f t="shared" si="1"/>
        <v>1308113</v>
      </c>
      <c r="G31" s="27"/>
      <c r="H31" s="27"/>
    </row>
    <row r="32" spans="1:8" x14ac:dyDescent="0.25">
      <c r="A32" s="22" t="s">
        <v>52</v>
      </c>
      <c r="B32" s="28">
        <v>9039597</v>
      </c>
      <c r="C32" s="28">
        <v>12677148</v>
      </c>
      <c r="D32" s="28">
        <v>10908899</v>
      </c>
      <c r="E32" s="28">
        <v>10596903</v>
      </c>
      <c r="F32" s="28">
        <v>9265738</v>
      </c>
      <c r="G32" s="28"/>
      <c r="H32" s="7"/>
    </row>
    <row r="33" spans="1:8" x14ac:dyDescent="0.25">
      <c r="A33" s="22" t="s">
        <v>53</v>
      </c>
      <c r="B33" s="28"/>
      <c r="C33" s="28"/>
      <c r="D33" s="28"/>
      <c r="E33" s="28"/>
      <c r="F33" s="28"/>
      <c r="G33" s="28"/>
      <c r="H33" s="7"/>
    </row>
    <row r="34" spans="1:8" x14ac:dyDescent="0.25">
      <c r="A34" s="16" t="s">
        <v>54</v>
      </c>
      <c r="B34" s="27">
        <f>SUM(B31:B32)</f>
        <v>12677148</v>
      </c>
      <c r="C34" s="27">
        <f t="shared" ref="C34:F34" si="2">SUM(C31:C32)</f>
        <v>10908899</v>
      </c>
      <c r="D34" s="27">
        <f t="shared" si="2"/>
        <v>10596903</v>
      </c>
      <c r="E34" s="27">
        <f t="shared" si="2"/>
        <v>9265738</v>
      </c>
      <c r="F34" s="27">
        <f t="shared" si="2"/>
        <v>10573851</v>
      </c>
      <c r="G34" s="27"/>
      <c r="H34" s="27"/>
    </row>
    <row r="35" spans="1:8" x14ac:dyDescent="0.25">
      <c r="B35" s="27"/>
      <c r="C35" s="27"/>
      <c r="D35" s="27"/>
      <c r="E35" s="27"/>
      <c r="F35" s="27"/>
      <c r="G35" s="27"/>
      <c r="H35" s="27"/>
    </row>
    <row r="36" spans="1:8" x14ac:dyDescent="0.25">
      <c r="A36" s="16" t="s">
        <v>55</v>
      </c>
      <c r="B36" s="33">
        <f>B12/('1'!B21/10)</f>
        <v>-0.38396841983048879</v>
      </c>
      <c r="C36" s="33">
        <f>C12/('1'!C21/10)</f>
        <v>1.2884435327759025</v>
      </c>
      <c r="D36" s="33">
        <f>D12/('1'!D21/10)</f>
        <v>0.50185013473161766</v>
      </c>
      <c r="E36" s="33">
        <f>E12/('1'!E21/10)</f>
        <v>0.71956328426827232</v>
      </c>
      <c r="F36" s="33">
        <f>F12/('1'!F21/10)</f>
        <v>-0.60841726180059719</v>
      </c>
      <c r="G36" s="33"/>
      <c r="H36" s="33"/>
    </row>
    <row r="37" spans="1:8" x14ac:dyDescent="0.25">
      <c r="A37" s="16" t="s">
        <v>56</v>
      </c>
      <c r="B37" s="34">
        <f>'1'!B21/10</f>
        <v>3660525</v>
      </c>
      <c r="C37" s="34">
        <f>'1'!C21/10</f>
        <v>5490787</v>
      </c>
      <c r="D37" s="34">
        <f>'1'!D21/10</f>
        <v>6314405</v>
      </c>
      <c r="E37" s="34">
        <f>'1'!E21/10</f>
        <v>6314405</v>
      </c>
      <c r="F37" s="34">
        <f>'1'!F21/10</f>
        <v>6314405</v>
      </c>
      <c r="G37" s="34"/>
      <c r="H3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2019-08-22T04:03:59Z</dcterms:created>
  <dcterms:modified xsi:type="dcterms:W3CDTF">2020-04-11T14:57:36Z</dcterms:modified>
</cp:coreProperties>
</file>